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1100" windowHeight="6090" tabRatio="721" activeTab="1"/>
  </bookViews>
  <sheets>
    <sheet name="оцене ученика" sheetId="1" r:id="rId1"/>
    <sheet name="подаци о ученицима" sheetId="2" r:id="rId2"/>
    <sheet name="подаци о школи за сведочанство" sheetId="3" r:id="rId3"/>
    <sheet name="изостанци (169)" sheetId="4" r:id="rId4"/>
    <sheet name="страна 170" sheetId="5" r:id="rId5"/>
    <sheet name="страна 17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Stanojevic</author>
  </authors>
  <commentList>
    <comment ref="E2" authorId="0">
      <text>
        <r>
          <rPr>
            <sz val="10"/>
            <rFont val="Tahoma"/>
            <family val="2"/>
          </rPr>
          <t>за националне мањине</t>
        </r>
      </text>
    </comment>
    <comment ref="F2" authorId="0">
      <text>
        <r>
          <rPr>
            <b/>
            <sz val="10"/>
            <rFont val="Tahoma"/>
            <family val="2"/>
          </rPr>
          <t>назив страног језика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10"/>
            <rFont val="Tahoma"/>
            <family val="2"/>
          </rPr>
          <t>Обавезни изборни предмет - други страни језик.
Изабрати у картици "подаци о ученику".</t>
        </r>
        <r>
          <rPr>
            <sz val="8"/>
            <rFont val="Tahoma"/>
            <family val="0"/>
          </rPr>
          <t xml:space="preserve">
</t>
        </r>
      </text>
    </comment>
    <comment ref="R2" authorId="0">
      <text>
        <r>
          <rPr>
            <b/>
            <sz val="10"/>
            <rFont val="Tahoma"/>
            <family val="2"/>
          </rPr>
          <t>Обавезни изборни предмет - изабрани спорт.
Изабрати у картици "подаци о ученику".</t>
        </r>
      </text>
    </comment>
    <comment ref="S2" authorId="0">
      <text>
        <r>
          <rPr>
            <b/>
            <sz val="10"/>
            <rFont val="Tahoma"/>
            <family val="2"/>
          </rPr>
          <t>Изборни предмет.
Изабрати у картици "подаци о ученику".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10"/>
            <rFont val="Tahoma"/>
            <family val="2"/>
          </rPr>
          <t>Факутативни предмет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>или назив језика националне мањине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R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podesi format cell
</t>
        </r>
      </text>
    </comment>
    <comment ref="T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podesi format cell</t>
        </r>
      </text>
    </comment>
    <comment ref="V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podesi format cell</t>
        </r>
      </text>
    </comment>
    <comment ref="X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podesi format cell</t>
        </r>
      </text>
    </comment>
  </commentList>
</comments>
</file>

<file path=xl/comments4.xml><?xml version="1.0" encoding="utf-8"?>
<comments xmlns="http://schemas.openxmlformats.org/spreadsheetml/2006/main">
  <authors>
    <author>Stanojevic</author>
  </authors>
  <commentList>
    <comment ref="F9" authorId="0">
      <text>
        <r>
          <rPr>
            <sz val="8"/>
            <rFont val="Tahoma"/>
            <family val="0"/>
          </rPr>
          <t xml:space="preserve">ОБАВЕЗНО СТАВИТИ ЗНАК "&lt;" И УПИСАТИ ТРЕЋИНУ ОД ГОДИШЊЕГ БРОЈА ЧАСОВА
</t>
        </r>
      </text>
    </comment>
  </commentList>
</comments>
</file>

<file path=xl/sharedStrings.xml><?xml version="1.0" encoding="utf-8"?>
<sst xmlns="http://schemas.openxmlformats.org/spreadsheetml/2006/main" count="774" uniqueCount="402">
  <si>
    <t>Предмети</t>
  </si>
  <si>
    <t>Изостанци</t>
  </si>
  <si>
    <t>Број неоцењених предмета</t>
  </si>
  <si>
    <t>Број недовољних оцена</t>
  </si>
  <si>
    <t>Просек</t>
  </si>
  <si>
    <t>Оправданих</t>
  </si>
  <si>
    <t>Неоправданих</t>
  </si>
  <si>
    <t>Редни број у Дневнику</t>
  </si>
  <si>
    <t>Верска настава</t>
  </si>
  <si>
    <t>Грађанско васпитање</t>
  </si>
  <si>
    <t>Добар</t>
  </si>
  <si>
    <t>Одличан</t>
  </si>
  <si>
    <t>Врло добар</t>
  </si>
  <si>
    <t>Довољан</t>
  </si>
  <si>
    <t>Недовољан</t>
  </si>
  <si>
    <t>Неоцењен</t>
  </si>
  <si>
    <t>Број</t>
  </si>
  <si>
    <t>%</t>
  </si>
  <si>
    <t>Изостанци ученика</t>
  </si>
  <si>
    <t>Укупно</t>
  </si>
  <si>
    <t>По ученику</t>
  </si>
  <si>
    <t>Број оцена по предметима</t>
  </si>
  <si>
    <t>Владање ученика</t>
  </si>
  <si>
    <t>Примерно</t>
  </si>
  <si>
    <t>Врло добро</t>
  </si>
  <si>
    <t>Добро</t>
  </si>
  <si>
    <t>Довољно</t>
  </si>
  <si>
    <t>Незадовољавајуће</t>
  </si>
  <si>
    <t>Са једном недовољном</t>
  </si>
  <si>
    <t>Са две недовољне</t>
  </si>
  <si>
    <t>Са једном неоцењеном</t>
  </si>
  <si>
    <t>Са две неоцењене</t>
  </si>
  <si>
    <t>Са три и више неоцењених</t>
  </si>
  <si>
    <t>Са три и више недовољних</t>
  </si>
  <si>
    <t>Свега позитивних</t>
  </si>
  <si>
    <t>Свега ученика</t>
  </si>
  <si>
    <t>Средња оцена</t>
  </si>
  <si>
    <t>ОПШТИ УСПЕХ</t>
  </si>
  <si>
    <t>УКУПНО</t>
  </si>
  <si>
    <t>ВЛАДАЊЕ</t>
  </si>
  <si>
    <t>Општи успех ученика</t>
  </si>
  <si>
    <t>Неоцењених</t>
  </si>
  <si>
    <t>Свега ученика са позитивним успехом</t>
  </si>
  <si>
    <t>Свега ученика са недовољним успехом</t>
  </si>
  <si>
    <t>Укор разредног старешине</t>
  </si>
  <si>
    <t>Укор одељенског већа</t>
  </si>
  <si>
    <t>Укор директора</t>
  </si>
  <si>
    <t>Укор наставничког већа</t>
  </si>
  <si>
    <t>Казнене мере</t>
  </si>
  <si>
    <t>Укупно изречено казнених мера</t>
  </si>
  <si>
    <t>3. Похвале и казнене мере</t>
  </si>
  <si>
    <t>Владање</t>
  </si>
  <si>
    <t xml:space="preserve">Примерно </t>
  </si>
  <si>
    <t>Општи успех</t>
  </si>
  <si>
    <t>решењем број</t>
  </si>
  <si>
    <t>од</t>
  </si>
  <si>
    <t>име родитеља</t>
  </si>
  <si>
    <t>општина</t>
  </si>
  <si>
    <t>држава</t>
  </si>
  <si>
    <t>школска година</t>
  </si>
  <si>
    <t>разред</t>
  </si>
  <si>
    <t>у (седуште)</t>
  </si>
  <si>
    <t>изборни</t>
  </si>
  <si>
    <t>оцена изборни пр</t>
  </si>
  <si>
    <t>владање</t>
  </si>
  <si>
    <t>успех</t>
  </si>
  <si>
    <t>просек</t>
  </si>
  <si>
    <t>/</t>
  </si>
  <si>
    <t>пр1</t>
  </si>
  <si>
    <t>пр1у</t>
  </si>
  <si>
    <t>пр2</t>
  </si>
  <si>
    <t>пр2у</t>
  </si>
  <si>
    <t>пр3</t>
  </si>
  <si>
    <t>пр3у</t>
  </si>
  <si>
    <t>пр4</t>
  </si>
  <si>
    <t>пр4у</t>
  </si>
  <si>
    <t>пр5</t>
  </si>
  <si>
    <t>пр5у</t>
  </si>
  <si>
    <t>пр6</t>
  </si>
  <si>
    <t>пр6у</t>
  </si>
  <si>
    <t>пр7</t>
  </si>
  <si>
    <t>пр7у</t>
  </si>
  <si>
    <t>пр8</t>
  </si>
  <si>
    <t>пр8у</t>
  </si>
  <si>
    <t>пр9</t>
  </si>
  <si>
    <t>пр9у</t>
  </si>
  <si>
    <t>пр10</t>
  </si>
  <si>
    <t>пр10у</t>
  </si>
  <si>
    <t>пр11</t>
  </si>
  <si>
    <t>пр11у</t>
  </si>
  <si>
    <t>пр12</t>
  </si>
  <si>
    <t>пр12у</t>
  </si>
  <si>
    <t>пр13</t>
  </si>
  <si>
    <t>пр13у</t>
  </si>
  <si>
    <t>пр14</t>
  </si>
  <si>
    <t>пр14у</t>
  </si>
  <si>
    <t>пр15</t>
  </si>
  <si>
    <t>пр15у</t>
  </si>
  <si>
    <t>пр16</t>
  </si>
  <si>
    <t>пр16у</t>
  </si>
  <si>
    <t>пр17</t>
  </si>
  <si>
    <t>пр17у</t>
  </si>
  <si>
    <t>пр18</t>
  </si>
  <si>
    <t>пр18у</t>
  </si>
  <si>
    <t>год</t>
  </si>
  <si>
    <t>прос</t>
  </si>
  <si>
    <t>п</t>
  </si>
  <si>
    <t>р</t>
  </si>
  <si>
    <t>Презиме ученика</t>
  </si>
  <si>
    <t>Име 
ученика</t>
  </si>
  <si>
    <t>Основна школа</t>
  </si>
  <si>
    <t>Општина</t>
  </si>
  <si>
    <t>ЈМБГ</t>
  </si>
  <si>
    <t>Српски језик</t>
  </si>
  <si>
    <t>Ликовна култура</t>
  </si>
  <si>
    <t>Музичка култура</t>
  </si>
  <si>
    <t>Историја</t>
  </si>
  <si>
    <t>Географија</t>
  </si>
  <si>
    <t>Физика</t>
  </si>
  <si>
    <t>Математика</t>
  </si>
  <si>
    <t>Биологија</t>
  </si>
  <si>
    <t>Хемија</t>
  </si>
  <si>
    <t>Техничко и информатичко образовање</t>
  </si>
  <si>
    <t>Физичко васпитање</t>
  </si>
  <si>
    <t>истиче се</t>
  </si>
  <si>
    <t>добар</t>
  </si>
  <si>
    <t>задовољава</t>
  </si>
  <si>
    <t>други 
страни 
језик</t>
  </si>
  <si>
    <t>изабрани 
спорт</t>
  </si>
  <si>
    <t>изборни 
предмет</t>
  </si>
  <si>
    <t>факултативни
предмет</t>
  </si>
  <si>
    <t>Хор и оркестар</t>
  </si>
  <si>
    <t>Живот у прошлости</t>
  </si>
  <si>
    <t>Информатика и рачунарство</t>
  </si>
  <si>
    <t>Шах</t>
  </si>
  <si>
    <t>Чувари природе</t>
  </si>
  <si>
    <t>Матерњи језик са елементима националне културе</t>
  </si>
  <si>
    <t>Домаћинство</t>
  </si>
  <si>
    <t>Број ученика</t>
  </si>
  <si>
    <t>Са оправданим изостанцима</t>
  </si>
  <si>
    <t>Са неоправданим изостанцима</t>
  </si>
  <si>
    <t>Свега у разреду</t>
  </si>
  <si>
    <t>Без изостанака</t>
  </si>
  <si>
    <t>Са изостанцима</t>
  </si>
  <si>
    <t>до 25 часова</t>
  </si>
  <si>
    <t>26 - 1/3 
годишњег
броја часова</t>
  </si>
  <si>
    <t>више од 1/3 
годишњег 
бр. часова</t>
  </si>
  <si>
    <t>Свега</t>
  </si>
  <si>
    <t>до 7 часова</t>
  </si>
  <si>
    <t>од 8 до 17 
часова</t>
  </si>
  <si>
    <t>0д 18 до 24 
часова</t>
  </si>
  <si>
    <t>преко 25 
часова</t>
  </si>
  <si>
    <t>Број изостанака</t>
  </si>
  <si>
    <t>1/3 годишњег броја часова:</t>
  </si>
  <si>
    <t>12-3. ПРЕГЛЕД ИЗОСТАНАКА УЧЕНИКА</t>
  </si>
  <si>
    <t>12-6 УСПЕХ УЧЕНИКА ПО ПРЕДМЕТИМА КОЈИ СЕ БРОЈЧАНО ОЦЕЊУЈУ</t>
  </si>
  <si>
    <t>Грађанско
васпитање</t>
  </si>
  <si>
    <t>Наставни 
предмет</t>
  </si>
  <si>
    <t>Верска 
настава</t>
  </si>
  <si>
    <t xml:space="preserve">Број </t>
  </si>
  <si>
    <t>Описне 
оцене</t>
  </si>
  <si>
    <t>12-7 УСПЕХ УЧЕНИКА ПО ПРЕДМЕТИМА КОЈИ СЕ ОПИСНО ОЦЕЊУЈУ</t>
  </si>
  <si>
    <t>12-8, 12-9, 12-11. ОПШТИ УСПЕХ УЧЕНИКА (171 страна Дневника)</t>
  </si>
  <si>
    <t>Енглески језик</t>
  </si>
  <si>
    <t>Немачки језик</t>
  </si>
  <si>
    <t>Француски језик</t>
  </si>
  <si>
    <t>Италијански језик</t>
  </si>
  <si>
    <t>Шпански језик</t>
  </si>
  <si>
    <t>Руски језик</t>
  </si>
  <si>
    <t>у (седиште)</t>
  </si>
  <si>
    <t>Енглески</t>
  </si>
  <si>
    <t>Немачки</t>
  </si>
  <si>
    <t>Француски</t>
  </si>
  <si>
    <t>Италијански</t>
  </si>
  <si>
    <t>Шпански</t>
  </si>
  <si>
    <t xml:space="preserve">Руски </t>
  </si>
  <si>
    <t>&lt;330</t>
  </si>
  <si>
    <t>Цртање, сликање и вајање</t>
  </si>
  <si>
    <t>Република Србија</t>
  </si>
  <si>
    <t>одбојка</t>
  </si>
  <si>
    <t>датум уверење</t>
  </si>
  <si>
    <t>назив органа</t>
  </si>
  <si>
    <t>назив органа који је издао решење</t>
  </si>
  <si>
    <t>Изборни предмет</t>
  </si>
  <si>
    <t>деловодни број 17а</t>
  </si>
  <si>
    <t>датум 16а</t>
  </si>
  <si>
    <t>датум 17а</t>
  </si>
  <si>
    <t>датум потврда</t>
  </si>
  <si>
    <t>редни број</t>
  </si>
  <si>
    <t>Име ученика</t>
  </si>
  <si>
    <t>број матичне књиге</t>
  </si>
  <si>
    <t>датум и година рођења</t>
  </si>
  <si>
    <t>деловодни број 16а</t>
  </si>
  <si>
    <t>деловодни број уверење</t>
  </si>
  <si>
    <t>деловодни број потврда</t>
  </si>
  <si>
    <t>бодови математика</t>
  </si>
  <si>
    <t>бодови српски</t>
  </si>
  <si>
    <t>идентификација</t>
  </si>
  <si>
    <t>у испитном року</t>
  </si>
  <si>
    <t>средња школа</t>
  </si>
  <si>
    <t>име родитеља падеж</t>
  </si>
  <si>
    <t>пол</t>
  </si>
  <si>
    <t>пол црта</t>
  </si>
  <si>
    <t>Мушки</t>
  </si>
  <si>
    <t>Женски</t>
  </si>
  <si>
    <t xml:space="preserve">место рођења  </t>
  </si>
  <si>
    <t>место рођења падеж</t>
  </si>
  <si>
    <t>пети</t>
  </si>
  <si>
    <t>шести</t>
  </si>
  <si>
    <t>седми</t>
  </si>
  <si>
    <t>осми</t>
  </si>
  <si>
    <t>Разред</t>
  </si>
  <si>
    <t>Разред:</t>
  </si>
  <si>
    <t>опис</t>
  </si>
  <si>
    <t>оцена</t>
  </si>
  <si>
    <t>опис и бројчано</t>
  </si>
  <si>
    <t>рукомет</t>
  </si>
  <si>
    <t>стони тенис</t>
  </si>
  <si>
    <t>кошарка</t>
  </si>
  <si>
    <t>атлетика</t>
  </si>
  <si>
    <t>гимнастика</t>
  </si>
  <si>
    <t>ритмичка гимнастика</t>
  </si>
  <si>
    <t>мали фудбал</t>
  </si>
  <si>
    <t>плес</t>
  </si>
  <si>
    <t>јунском</t>
  </si>
  <si>
    <t>Сведочанство о завршеној школи</t>
  </si>
  <si>
    <t>Сведочанство о завршеном разреду</t>
  </si>
  <si>
    <t>Уверење о обављеном испиту</t>
  </si>
  <si>
    <t>Интерно уверење на захтев ученика</t>
  </si>
  <si>
    <t>примерно     5</t>
  </si>
  <si>
    <t>врло добро     4</t>
  </si>
  <si>
    <t>добро     3</t>
  </si>
  <si>
    <t>задовољавајуће     2</t>
  </si>
  <si>
    <t>незадовољавајуће     1</t>
  </si>
  <si>
    <t>заг</t>
  </si>
  <si>
    <t xml:space="preserve">примерно     </t>
  </si>
  <si>
    <t xml:space="preserve">врло добро     </t>
  </si>
  <si>
    <t xml:space="preserve">добро     </t>
  </si>
  <si>
    <t xml:space="preserve">задовољавајуће     </t>
  </si>
  <si>
    <t xml:space="preserve">незадовољавајуће     </t>
  </si>
  <si>
    <t>61\0-12-#\/2\011</t>
  </si>
  <si>
    <t>Марко</t>
  </si>
  <si>
    <t>Милош</t>
  </si>
  <si>
    <t>Анђелић</t>
  </si>
  <si>
    <t>Драган</t>
  </si>
  <si>
    <t>Јана</t>
  </si>
  <si>
    <t>Бабић</t>
  </si>
  <si>
    <t>Тања</t>
  </si>
  <si>
    <t>Бешевић</t>
  </si>
  <si>
    <t>Лазар</t>
  </si>
  <si>
    <t>Благојевић</t>
  </si>
  <si>
    <t>Ана</t>
  </si>
  <si>
    <t>Божовић</t>
  </si>
  <si>
    <t>Маријана</t>
  </si>
  <si>
    <t>Броћић</t>
  </si>
  <si>
    <t>Анђела</t>
  </si>
  <si>
    <t>Вујовић</t>
  </si>
  <si>
    <t>Милица</t>
  </si>
  <si>
    <t>Вукадиновић</t>
  </si>
  <si>
    <t>Андријана</t>
  </si>
  <si>
    <t>Миодраг</t>
  </si>
  <si>
    <t>Души</t>
  </si>
  <si>
    <t>Ђекић</t>
  </si>
  <si>
    <t>Наталија</t>
  </si>
  <si>
    <t>Илић</t>
  </si>
  <si>
    <t>Дарко</t>
  </si>
  <si>
    <t>Драгослав</t>
  </si>
  <si>
    <t>Мијаиловић</t>
  </si>
  <si>
    <t>Данка</t>
  </si>
  <si>
    <t>Ненад</t>
  </si>
  <si>
    <t>Милутиновић</t>
  </si>
  <si>
    <t>Никола</t>
  </si>
  <si>
    <t>Митровић</t>
  </si>
  <si>
    <t>Александар</t>
  </si>
  <si>
    <t>Обрадовић</t>
  </si>
  <si>
    <t>Кристина</t>
  </si>
  <si>
    <t>Жељко</t>
  </si>
  <si>
    <t>Павловић</t>
  </si>
  <si>
    <t>Петрићевић</t>
  </si>
  <si>
    <t>Анка</t>
  </si>
  <si>
    <t>Стевановић</t>
  </si>
  <si>
    <t>Борко</t>
  </si>
  <si>
    <t>Катарина</t>
  </si>
  <si>
    <t>Одбојка</t>
  </si>
  <si>
    <t>Чачак</t>
  </si>
  <si>
    <t>Академик Миленко Шушић</t>
  </si>
  <si>
    <t>Гуча</t>
  </si>
  <si>
    <t>Лучани</t>
  </si>
  <si>
    <t>022-05-49/2013-07</t>
  </si>
  <si>
    <t>21.03.2014.</t>
  </si>
  <si>
    <t>Министарство просвете, науке и технолошког развоја</t>
  </si>
  <si>
    <t>Чачку</t>
  </si>
  <si>
    <t>0150212</t>
  </si>
  <si>
    <t>0250212</t>
  </si>
  <si>
    <t>0350212</t>
  </si>
  <si>
    <t>2950212</t>
  </si>
  <si>
    <t>2008001782817</t>
  </si>
  <si>
    <t>Горан</t>
  </si>
  <si>
    <t>Горана</t>
  </si>
  <si>
    <t>Милорад</t>
  </si>
  <si>
    <t>Милорада</t>
  </si>
  <si>
    <t>Славко</t>
  </si>
  <si>
    <t>Славка</t>
  </si>
  <si>
    <t>0450212</t>
  </si>
  <si>
    <t>Младен</t>
  </si>
  <si>
    <t>Младена</t>
  </si>
  <si>
    <t>0550212</t>
  </si>
  <si>
    <t>Ненада</t>
  </si>
  <si>
    <t>0303002782817</t>
  </si>
  <si>
    <t>0650212</t>
  </si>
  <si>
    <t>Милан</t>
  </si>
  <si>
    <t>Милана</t>
  </si>
  <si>
    <t>0750212</t>
  </si>
  <si>
    <t>0711001787830</t>
  </si>
  <si>
    <t>Драгутин</t>
  </si>
  <si>
    <t>Драгутина</t>
  </si>
  <si>
    <t>0850212</t>
  </si>
  <si>
    <t>Микан</t>
  </si>
  <si>
    <t>Микана</t>
  </si>
  <si>
    <t>0950212</t>
  </si>
  <si>
    <t>0805001787819</t>
  </si>
  <si>
    <t>Драгана</t>
  </si>
  <si>
    <t>1050212</t>
  </si>
  <si>
    <t>Милисав</t>
  </si>
  <si>
    <t>Милисава</t>
  </si>
  <si>
    <t>1150212</t>
  </si>
  <si>
    <t>Николе</t>
  </si>
  <si>
    <t>0312001782810</t>
  </si>
  <si>
    <t>1250212</t>
  </si>
  <si>
    <t>Милоша</t>
  </si>
  <si>
    <t>Пејовић</t>
  </si>
  <si>
    <t>1350212</t>
  </si>
  <si>
    <t>0104001782819</t>
  </si>
  <si>
    <t>Милован</t>
  </si>
  <si>
    <t>Милована</t>
  </si>
  <si>
    <t>1450212</t>
  </si>
  <si>
    <t>Мијаиловић - Трифуновић</t>
  </si>
  <si>
    <t>1650212</t>
  </si>
  <si>
    <t>Божидар</t>
  </si>
  <si>
    <t>Божидара</t>
  </si>
  <si>
    <t>1750212</t>
  </si>
  <si>
    <t>Раденко</t>
  </si>
  <si>
    <t>Раденка</t>
  </si>
  <si>
    <t>1850212</t>
  </si>
  <si>
    <t>Мирослав</t>
  </si>
  <si>
    <t>Мирослава</t>
  </si>
  <si>
    <t>1950212</t>
  </si>
  <si>
    <t>0406001782823</t>
  </si>
  <si>
    <t>Жељка</t>
  </si>
  <si>
    <t>2050212</t>
  </si>
  <si>
    <t>0506001782860</t>
  </si>
  <si>
    <t>Михаило</t>
  </si>
  <si>
    <t>Михаила</t>
  </si>
  <si>
    <t>2250212</t>
  </si>
  <si>
    <t>Перо</t>
  </si>
  <si>
    <t>Пера</t>
  </si>
  <si>
    <t>2350212</t>
  </si>
  <si>
    <t>Радомир</t>
  </si>
  <si>
    <t>Радомира</t>
  </si>
  <si>
    <t>Београд</t>
  </si>
  <si>
    <t>Београду</t>
  </si>
  <si>
    <t>Савски Венац</t>
  </si>
  <si>
    <t>2450212</t>
  </si>
  <si>
    <t>2103001710053</t>
  </si>
  <si>
    <t>Радиша</t>
  </si>
  <si>
    <t>Радише</t>
  </si>
  <si>
    <t>2550212</t>
  </si>
  <si>
    <t>1307001787820</t>
  </si>
  <si>
    <t>Мирко</t>
  </si>
  <si>
    <t>Мирка</t>
  </si>
  <si>
    <t>2750212</t>
  </si>
  <si>
    <t>1701002710171</t>
  </si>
  <si>
    <t>Слободан</t>
  </si>
  <si>
    <t>Слободана</t>
  </si>
  <si>
    <t>2850212</t>
  </si>
  <si>
    <t>1701002715211</t>
  </si>
  <si>
    <t>302/27</t>
  </si>
  <si>
    <t>302/28</t>
  </si>
  <si>
    <t>302/29</t>
  </si>
  <si>
    <t>302/30</t>
  </si>
  <si>
    <t>302/31</t>
  </si>
  <si>
    <t>302/32</t>
  </si>
  <si>
    <t>02.06.2016.</t>
  </si>
  <si>
    <t>302/33</t>
  </si>
  <si>
    <t>302/34</t>
  </si>
  <si>
    <t>302/35</t>
  </si>
  <si>
    <t>302/36</t>
  </si>
  <si>
    <t>302/37</t>
  </si>
  <si>
    <t>302/38</t>
  </si>
  <si>
    <t>302/39</t>
  </si>
  <si>
    <t>302/40</t>
  </si>
  <si>
    <t>302/41</t>
  </si>
  <si>
    <t>302/42</t>
  </si>
  <si>
    <t>302/43</t>
  </si>
  <si>
    <t>302/44</t>
  </si>
  <si>
    <t>302/65</t>
  </si>
  <si>
    <t>302/45</t>
  </si>
  <si>
    <t>302/46</t>
  </si>
  <si>
    <t>302/47</t>
  </si>
  <si>
    <t>302/48</t>
  </si>
  <si>
    <t>302/49</t>
  </si>
  <si>
    <t>302/50</t>
  </si>
</sst>
</file>

<file path=xl/styles.xml><?xml version="1.0" encoding="utf-8"?>
<styleSheet xmlns="http://schemas.openxmlformats.org/spreadsheetml/2006/main">
  <numFmts count="5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##\-\a\a"/>
    <numFmt numFmtId="204" formatCode="\6\1\0\-\1\2\-#/\2\0\1\1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0" borderId="12" xfId="0" applyBorder="1" applyAlignment="1" applyProtection="1">
      <alignment horizontal="center" textRotation="90"/>
      <protection locked="0"/>
    </xf>
    <xf numFmtId="0" fontId="0" fillId="0" borderId="13" xfId="0" applyBorder="1" applyAlignment="1" applyProtection="1">
      <alignment horizontal="center" textRotation="90"/>
      <protection locked="0"/>
    </xf>
    <xf numFmtId="0" fontId="0" fillId="0" borderId="14" xfId="0" applyBorder="1" applyAlignment="1" applyProtection="1">
      <alignment horizontal="center" textRotation="90"/>
      <protection locked="0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2" fontId="0" fillId="33" borderId="21" xfId="0" applyNumberForma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 textRotation="90"/>
      <protection hidden="1"/>
    </xf>
    <xf numFmtId="0" fontId="0" fillId="0" borderId="26" xfId="0" applyBorder="1" applyAlignment="1" applyProtection="1">
      <alignment horizontal="center" textRotation="90"/>
      <protection hidden="1"/>
    </xf>
    <xf numFmtId="0" fontId="0" fillId="0" borderId="27" xfId="0" applyBorder="1" applyAlignment="1" applyProtection="1">
      <alignment horizontal="center" textRotation="90"/>
      <protection hidden="1"/>
    </xf>
    <xf numFmtId="0" fontId="0" fillId="0" borderId="28" xfId="0" applyBorder="1" applyAlignment="1" applyProtection="1">
      <alignment horizontal="center" textRotation="90"/>
      <protection hidden="1"/>
    </xf>
    <xf numFmtId="0" fontId="0" fillId="0" borderId="29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34" borderId="42" xfId="0" applyFont="1" applyFill="1" applyBorder="1" applyAlignment="1" applyProtection="1">
      <alignment/>
      <protection hidden="1"/>
    </xf>
    <xf numFmtId="0" fontId="2" fillId="34" borderId="43" xfId="0" applyFont="1" applyFill="1" applyBorder="1" applyAlignment="1" applyProtection="1">
      <alignment horizontal="right"/>
      <protection hidden="1"/>
    </xf>
    <xf numFmtId="0" fontId="2" fillId="34" borderId="22" xfId="0" applyFon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48" xfId="0" applyFill="1" applyBorder="1" applyAlignment="1" applyProtection="1">
      <alignment/>
      <protection hidden="1"/>
    </xf>
    <xf numFmtId="2" fontId="0" fillId="34" borderId="15" xfId="0" applyNumberFormat="1" applyFill="1" applyBorder="1" applyAlignment="1" applyProtection="1">
      <alignment/>
      <protection hidden="1"/>
    </xf>
    <xf numFmtId="0" fontId="2" fillId="34" borderId="49" xfId="0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 horizontal="left"/>
      <protection hidden="1"/>
    </xf>
    <xf numFmtId="0" fontId="0" fillId="34" borderId="21" xfId="0" applyFill="1" applyBorder="1" applyAlignment="1" applyProtection="1">
      <alignment/>
      <protection hidden="1"/>
    </xf>
    <xf numFmtId="2" fontId="0" fillId="34" borderId="17" xfId="0" applyNumberForma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2" fontId="0" fillId="34" borderId="50" xfId="0" applyNumberFormat="1" applyFill="1" applyBorder="1" applyAlignment="1" applyProtection="1">
      <alignment/>
      <protection hidden="1"/>
    </xf>
    <xf numFmtId="2" fontId="0" fillId="0" borderId="27" xfId="0" applyNumberFormat="1" applyBorder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0" fillId="34" borderId="52" xfId="0" applyFill="1" applyBorder="1" applyAlignment="1" applyProtection="1">
      <alignment/>
      <protection hidden="1"/>
    </xf>
    <xf numFmtId="0" fontId="0" fillId="34" borderId="28" xfId="0" applyFill="1" applyBorder="1" applyAlignment="1" applyProtection="1">
      <alignment/>
      <protection hidden="1"/>
    </xf>
    <xf numFmtId="2" fontId="0" fillId="34" borderId="41" xfId="0" applyNumberForma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35" borderId="19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45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45" xfId="0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distributed"/>
      <protection hidden="1"/>
    </xf>
    <xf numFmtId="0" fontId="0" fillId="36" borderId="53" xfId="0" applyFill="1" applyBorder="1" applyAlignment="1" applyProtection="1">
      <alignment horizontal="center" vertical="center"/>
      <protection hidden="1"/>
    </xf>
    <xf numFmtId="0" fontId="0" fillId="36" borderId="54" xfId="0" applyFill="1" applyBorder="1" applyAlignment="1" applyProtection="1">
      <alignment horizontal="distributed" textRotation="90"/>
      <protection hidden="1"/>
    </xf>
    <xf numFmtId="0" fontId="0" fillId="36" borderId="55" xfId="0" applyFill="1" applyBorder="1" applyAlignment="1" applyProtection="1">
      <alignment horizontal="distributed" textRotation="90"/>
      <protection hidden="1"/>
    </xf>
    <xf numFmtId="0" fontId="0" fillId="36" borderId="56" xfId="0" applyFill="1" applyBorder="1" applyAlignment="1" applyProtection="1">
      <alignment horizontal="distributed" textRotation="90"/>
      <protection hidden="1"/>
    </xf>
    <xf numFmtId="0" fontId="0" fillId="33" borderId="57" xfId="0" applyFill="1" applyBorder="1" applyAlignment="1" applyProtection="1">
      <alignment horizontal="center"/>
      <protection hidden="1"/>
    </xf>
    <xf numFmtId="0" fontId="0" fillId="33" borderId="58" xfId="0" applyFill="1" applyBorder="1" applyAlignment="1" applyProtection="1">
      <alignment horizontal="center"/>
      <protection hidden="1"/>
    </xf>
    <xf numFmtId="0" fontId="0" fillId="33" borderId="59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distributed"/>
      <protection hidden="1"/>
    </xf>
    <xf numFmtId="0" fontId="0" fillId="0" borderId="60" xfId="0" applyBorder="1" applyAlignment="1" applyProtection="1">
      <alignment/>
      <protection hidden="1"/>
    </xf>
    <xf numFmtId="0" fontId="0" fillId="0" borderId="60" xfId="0" applyBorder="1" applyAlignment="1" applyProtection="1">
      <alignment horizontal="distributed"/>
      <protection hidden="1"/>
    </xf>
    <xf numFmtId="0" fontId="0" fillId="0" borderId="61" xfId="0" applyBorder="1" applyAlignment="1" applyProtection="1">
      <alignment/>
      <protection hidden="1"/>
    </xf>
    <xf numFmtId="0" fontId="0" fillId="0" borderId="0" xfId="0" applyBorder="1" applyAlignment="1" applyProtection="1">
      <alignment horizontal="distributed"/>
      <protection hidden="1"/>
    </xf>
    <xf numFmtId="0" fontId="0" fillId="0" borderId="13" xfId="0" applyBorder="1" applyAlignment="1" applyProtection="1">
      <alignment horizontal="center" textRotation="90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0" fontId="0" fillId="0" borderId="62" xfId="0" applyBorder="1" applyAlignment="1" applyProtection="1">
      <alignment horizontal="center" textRotation="90"/>
      <protection hidden="1"/>
    </xf>
    <xf numFmtId="0" fontId="0" fillId="0" borderId="47" xfId="0" applyBorder="1" applyAlignment="1" applyProtection="1">
      <alignment horizontal="center" textRotation="90"/>
      <protection hidden="1"/>
    </xf>
    <xf numFmtId="0" fontId="0" fillId="0" borderId="63" xfId="0" applyBorder="1" applyAlignment="1" applyProtection="1">
      <alignment/>
      <protection hidden="1"/>
    </xf>
    <xf numFmtId="0" fontId="0" fillId="0" borderId="41" xfId="0" applyBorder="1" applyAlignment="1" applyProtection="1">
      <alignment horizontal="center" textRotation="90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64" xfId="0" applyBorder="1" applyAlignment="1" applyProtection="1">
      <alignment horizontal="center" textRotation="90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65" xfId="0" applyBorder="1" applyAlignment="1">
      <alignment/>
    </xf>
    <xf numFmtId="0" fontId="0" fillId="0" borderId="0" xfId="0" applyAlignment="1">
      <alignment horizontal="left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5" borderId="66" xfId="0" applyFill="1" applyBorder="1" applyAlignment="1" applyProtection="1">
      <alignment horizontal="center"/>
      <protection locked="0"/>
    </xf>
    <xf numFmtId="0" fontId="0" fillId="35" borderId="48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49" fontId="0" fillId="35" borderId="11" xfId="0" applyNumberFormat="1" applyFill="1" applyBorder="1" applyAlignment="1" applyProtection="1">
      <alignment/>
      <protection locked="0"/>
    </xf>
    <xf numFmtId="0" fontId="0" fillId="35" borderId="67" xfId="0" applyFill="1" applyBorder="1" applyAlignment="1" applyProtection="1">
      <alignment horizontal="distributed"/>
      <protection locked="0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9" fillId="0" borderId="23" xfId="0" applyFont="1" applyBorder="1" applyAlignment="1">
      <alignment horizontal="right"/>
    </xf>
    <xf numFmtId="0" fontId="10" fillId="35" borderId="41" xfId="0" applyFont="1" applyFill="1" applyBorder="1" applyAlignment="1">
      <alignment/>
    </xf>
    <xf numFmtId="0" fontId="0" fillId="0" borderId="11" xfId="0" applyFill="1" applyBorder="1" applyAlignment="1">
      <alignment vertical="top" wrapText="1"/>
    </xf>
    <xf numFmtId="49" fontId="0" fillId="0" borderId="11" xfId="0" applyNumberFormat="1" applyFill="1" applyBorder="1" applyAlignment="1">
      <alignment vertical="top" wrapText="1"/>
    </xf>
    <xf numFmtId="49" fontId="0" fillId="0" borderId="11" xfId="0" applyNumberForma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33" borderId="11" xfId="0" applyNumberFormat="1" applyFill="1" applyBorder="1" applyAlignment="1" applyProtection="1">
      <alignment/>
      <protection locked="0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top"/>
    </xf>
    <xf numFmtId="0" fontId="0" fillId="37" borderId="11" xfId="0" applyFill="1" applyBorder="1" applyAlignment="1">
      <alignment horizontal="left" vertical="top" wrapText="1"/>
    </xf>
    <xf numFmtId="0" fontId="0" fillId="37" borderId="11" xfId="0" applyFill="1" applyBorder="1" applyAlignment="1">
      <alignment vertical="top"/>
    </xf>
    <xf numFmtId="0" fontId="0" fillId="38" borderId="11" xfId="0" applyFill="1" applyBorder="1" applyAlignment="1">
      <alignment horizontal="left" vertical="top" wrapText="1"/>
    </xf>
    <xf numFmtId="0" fontId="0" fillId="38" borderId="11" xfId="0" applyFill="1" applyBorder="1" applyAlignment="1">
      <alignment vertical="top"/>
    </xf>
    <xf numFmtId="0" fontId="0" fillId="39" borderId="11" xfId="0" applyFill="1" applyBorder="1" applyAlignment="1">
      <alignment horizontal="left" vertical="top" wrapText="1"/>
    </xf>
    <xf numFmtId="0" fontId="0" fillId="39" borderId="11" xfId="0" applyFill="1" applyBorder="1" applyAlignment="1">
      <alignment vertical="top"/>
    </xf>
    <xf numFmtId="0" fontId="0" fillId="39" borderId="68" xfId="0" applyFill="1" applyBorder="1" applyAlignment="1">
      <alignment horizontal="left"/>
    </xf>
    <xf numFmtId="0" fontId="0" fillId="39" borderId="69" xfId="0" applyFill="1" applyBorder="1" applyAlignment="1">
      <alignment/>
    </xf>
    <xf numFmtId="0" fontId="0" fillId="39" borderId="70" xfId="0" applyFill="1" applyBorder="1" applyAlignment="1">
      <alignment/>
    </xf>
    <xf numFmtId="0" fontId="0" fillId="36" borderId="68" xfId="0" applyFill="1" applyBorder="1" applyAlignment="1">
      <alignment/>
    </xf>
    <xf numFmtId="0" fontId="0" fillId="36" borderId="70" xfId="0" applyFill="1" applyBorder="1" applyAlignment="1">
      <alignment/>
    </xf>
    <xf numFmtId="0" fontId="0" fillId="37" borderId="68" xfId="0" applyFill="1" applyBorder="1" applyAlignment="1">
      <alignment horizontal="left"/>
    </xf>
    <xf numFmtId="0" fontId="0" fillId="37" borderId="70" xfId="0" applyFill="1" applyBorder="1" applyAlignment="1">
      <alignment/>
    </xf>
    <xf numFmtId="0" fontId="0" fillId="38" borderId="68" xfId="0" applyFill="1" applyBorder="1" applyAlignment="1">
      <alignment horizontal="left"/>
    </xf>
    <xf numFmtId="0" fontId="0" fillId="38" borderId="70" xfId="0" applyFill="1" applyBorder="1" applyAlignment="1">
      <alignment/>
    </xf>
    <xf numFmtId="0" fontId="0" fillId="37" borderId="71" xfId="0" applyFill="1" applyBorder="1" applyAlignment="1" applyProtection="1">
      <alignment horizontal="distributed" textRotation="90"/>
      <protection hidden="1"/>
    </xf>
    <xf numFmtId="0" fontId="0" fillId="37" borderId="55" xfId="0" applyFill="1" applyBorder="1" applyAlignment="1" applyProtection="1">
      <alignment horizontal="distributed" textRotation="90"/>
      <protection hidden="1"/>
    </xf>
    <xf numFmtId="0" fontId="0" fillId="37" borderId="56" xfId="0" applyFill="1" applyBorder="1" applyAlignment="1" applyProtection="1">
      <alignment horizontal="distributed" textRotation="90"/>
      <protection hidden="1"/>
    </xf>
    <xf numFmtId="0" fontId="0" fillId="36" borderId="72" xfId="0" applyFill="1" applyBorder="1" applyAlignment="1" applyProtection="1">
      <alignment horizontal="distributed" textRotation="90"/>
      <protection hidden="1"/>
    </xf>
    <xf numFmtId="0" fontId="0" fillId="33" borderId="73" xfId="0" applyFill="1" applyBorder="1" applyAlignment="1" applyProtection="1">
      <alignment horizontal="center"/>
      <protection hidden="1"/>
    </xf>
    <xf numFmtId="0" fontId="0" fillId="33" borderId="74" xfId="0" applyFill="1" applyBorder="1" applyAlignment="1" applyProtection="1">
      <alignment horizontal="center"/>
      <protection hidden="1"/>
    </xf>
    <xf numFmtId="0" fontId="0" fillId="33" borderId="75" xfId="0" applyFill="1" applyBorder="1" applyAlignment="1" applyProtection="1">
      <alignment horizontal="center"/>
      <protection hidden="1"/>
    </xf>
    <xf numFmtId="0" fontId="0" fillId="33" borderId="76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48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77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78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/>
      <protection hidden="1"/>
    </xf>
    <xf numFmtId="0" fontId="0" fillId="33" borderId="79" xfId="0" applyFill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/>
      <protection hidden="1"/>
    </xf>
    <xf numFmtId="0" fontId="0" fillId="33" borderId="80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50" xfId="0" applyFill="1" applyBorder="1" applyAlignment="1" applyProtection="1">
      <alignment horizontal="center" vertical="center"/>
      <protection hidden="1"/>
    </xf>
    <xf numFmtId="0" fontId="0" fillId="33" borderId="52" xfId="0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81" xfId="0" applyFill="1" applyBorder="1" applyAlignment="1" applyProtection="1">
      <alignment horizontal="center" vertical="center"/>
      <protection hidden="1"/>
    </xf>
    <xf numFmtId="2" fontId="0" fillId="33" borderId="25" xfId="0" applyNumberFormat="1" applyFill="1" applyBorder="1" applyAlignment="1" applyProtection="1">
      <alignment horizontal="center" vertical="center"/>
      <protection hidden="1"/>
    </xf>
    <xf numFmtId="2" fontId="0" fillId="33" borderId="40" xfId="0" applyNumberFormat="1" applyFill="1" applyBorder="1" applyAlignment="1" applyProtection="1">
      <alignment horizontal="center" vertical="center"/>
      <protection hidden="1"/>
    </xf>
    <xf numFmtId="2" fontId="0" fillId="33" borderId="41" xfId="0" applyNumberFormat="1" applyFill="1" applyBorder="1" applyAlignment="1" applyProtection="1">
      <alignment horizontal="center" vertical="center"/>
      <protection hidden="1"/>
    </xf>
    <xf numFmtId="2" fontId="0" fillId="33" borderId="82" xfId="0" applyNumberFormat="1" applyFill="1" applyBorder="1" applyAlignment="1" applyProtection="1">
      <alignment/>
      <protection hidden="1"/>
    </xf>
    <xf numFmtId="0" fontId="0" fillId="33" borderId="48" xfId="0" applyFill="1" applyBorder="1" applyAlignment="1" applyProtection="1">
      <alignment/>
      <protection hidden="1"/>
    </xf>
    <xf numFmtId="0" fontId="0" fillId="33" borderId="83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84" xfId="0" applyFill="1" applyBorder="1" applyAlignment="1" applyProtection="1">
      <alignment/>
      <protection hidden="1"/>
    </xf>
    <xf numFmtId="2" fontId="0" fillId="33" borderId="17" xfId="0" applyNumberFormat="1" applyFill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hidden="1"/>
    </xf>
    <xf numFmtId="2" fontId="0" fillId="33" borderId="37" xfId="0" applyNumberFormat="1" applyFill="1" applyBorder="1" applyAlignment="1" applyProtection="1">
      <alignment/>
      <protection hidden="1"/>
    </xf>
    <xf numFmtId="2" fontId="0" fillId="33" borderId="85" xfId="0" applyNumberFormat="1" applyFill="1" applyBorder="1" applyAlignment="1" applyProtection="1">
      <alignment/>
      <protection hidden="1"/>
    </xf>
    <xf numFmtId="2" fontId="0" fillId="33" borderId="31" xfId="0" applyNumberFormat="1" applyFill="1" applyBorder="1" applyAlignment="1" applyProtection="1">
      <alignment/>
      <protection hidden="1"/>
    </xf>
    <xf numFmtId="2" fontId="0" fillId="33" borderId="33" xfId="0" applyNumberFormat="1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/>
      <protection hidden="1"/>
    </xf>
    <xf numFmtId="2" fontId="0" fillId="33" borderId="39" xfId="0" applyNumberFormat="1" applyFill="1" applyBorder="1" applyAlignment="1" applyProtection="1">
      <alignment/>
      <protection hidden="1"/>
    </xf>
    <xf numFmtId="2" fontId="0" fillId="33" borderId="80" xfId="0" applyNumberFormat="1" applyFill="1" applyBorder="1" applyAlignment="1" applyProtection="1">
      <alignment/>
      <protection hidden="1"/>
    </xf>
    <xf numFmtId="0" fontId="0" fillId="35" borderId="11" xfId="0" applyNumberFormat="1" applyFill="1" applyBorder="1" applyAlignment="1" applyProtection="1">
      <alignment horizontal="left"/>
      <protection locked="0"/>
    </xf>
    <xf numFmtId="49" fontId="0" fillId="35" borderId="11" xfId="0" applyNumberFormat="1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1" fontId="0" fillId="40" borderId="0" xfId="0" applyNumberFormat="1" applyFill="1" applyBorder="1" applyAlignment="1" quotePrefix="1">
      <alignment horizontal="right" vertical="top" wrapText="1"/>
    </xf>
    <xf numFmtId="1" fontId="0" fillId="40" borderId="0" xfId="0" applyNumberFormat="1" applyFill="1" applyBorder="1" applyAlignment="1">
      <alignment horizontal="right" vertical="top" wrapText="1"/>
    </xf>
    <xf numFmtId="0" fontId="11" fillId="40" borderId="0" xfId="0" applyFont="1" applyFill="1" applyAlignment="1">
      <alignment/>
    </xf>
    <xf numFmtId="1" fontId="0" fillId="40" borderId="0" xfId="0" applyNumberFormat="1" applyFont="1" applyFill="1" applyBorder="1" applyAlignment="1" quotePrefix="1">
      <alignment horizontal="right" vertical="top" wrapText="1"/>
    </xf>
    <xf numFmtId="0" fontId="0" fillId="35" borderId="11" xfId="0" applyNumberFormat="1" applyFont="1" applyFill="1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86" xfId="0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87" xfId="0" applyBorder="1" applyAlignment="1" applyProtection="1">
      <alignment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49" fontId="0" fillId="40" borderId="0" xfId="0" applyNumberFormat="1" applyFont="1" applyFill="1" applyBorder="1" applyAlignment="1">
      <alignment horizontal="right" vertical="top" wrapText="1"/>
    </xf>
    <xf numFmtId="0" fontId="0" fillId="35" borderId="19" xfId="0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 textRotation="90"/>
      <protection hidden="1"/>
    </xf>
    <xf numFmtId="0" fontId="0" fillId="0" borderId="50" xfId="0" applyBorder="1" applyAlignment="1" applyProtection="1">
      <alignment horizontal="center" textRotation="90"/>
      <protection hidden="1"/>
    </xf>
    <xf numFmtId="0" fontId="0" fillId="0" borderId="88" xfId="0" applyBorder="1" applyAlignment="1" applyProtection="1">
      <alignment horizontal="center" textRotation="90"/>
      <protection hidden="1"/>
    </xf>
    <xf numFmtId="0" fontId="0" fillId="0" borderId="89" xfId="0" applyBorder="1" applyAlignment="1" applyProtection="1">
      <alignment horizontal="center" textRotation="90"/>
      <protection hidden="1"/>
    </xf>
    <xf numFmtId="0" fontId="0" fillId="0" borderId="16" xfId="0" applyBorder="1" applyAlignment="1" applyProtection="1">
      <alignment horizontal="center" textRotation="90"/>
      <protection hidden="1"/>
    </xf>
    <xf numFmtId="0" fontId="0" fillId="0" borderId="46" xfId="0" applyBorder="1" applyAlignment="1" applyProtection="1">
      <alignment horizontal="center" textRotation="90"/>
      <protection hidden="1"/>
    </xf>
    <xf numFmtId="0" fontId="0" fillId="0" borderId="17" xfId="0" applyFill="1" applyBorder="1" applyAlignment="1" applyProtection="1">
      <alignment horizontal="center" textRotation="90"/>
      <protection hidden="1"/>
    </xf>
    <xf numFmtId="0" fontId="0" fillId="0" borderId="18" xfId="0" applyFill="1" applyBorder="1" applyAlignment="1" applyProtection="1">
      <alignment horizontal="center" textRotation="90"/>
      <protection hidden="1"/>
    </xf>
    <xf numFmtId="0" fontId="0" fillId="0" borderId="12" xfId="0" applyBorder="1" applyAlignment="1" applyProtection="1">
      <alignment horizontal="center" textRotation="90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hidden="1"/>
    </xf>
    <xf numFmtId="0" fontId="0" fillId="0" borderId="8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8" borderId="90" xfId="0" applyFill="1" applyBorder="1" applyAlignment="1" applyProtection="1">
      <alignment horizontal="center" vertical="center"/>
      <protection hidden="1"/>
    </xf>
    <xf numFmtId="0" fontId="0" fillId="38" borderId="53" xfId="0" applyFill="1" applyBorder="1" applyAlignment="1" applyProtection="1">
      <alignment horizontal="center" vertical="center"/>
      <protection hidden="1"/>
    </xf>
    <xf numFmtId="0" fontId="0" fillId="38" borderId="91" xfId="0" applyFill="1" applyBorder="1" applyAlignment="1" applyProtection="1">
      <alignment horizontal="center" vertical="center"/>
      <protection hidden="1"/>
    </xf>
    <xf numFmtId="0" fontId="0" fillId="37" borderId="92" xfId="0" applyFill="1" applyBorder="1" applyAlignment="1" applyProtection="1">
      <alignment horizontal="center" vertical="center"/>
      <protection hidden="1"/>
    </xf>
    <xf numFmtId="0" fontId="0" fillId="37" borderId="93" xfId="0" applyFill="1" applyBorder="1" applyAlignment="1" applyProtection="1">
      <alignment horizontal="center" vertical="center"/>
      <protection hidden="1"/>
    </xf>
    <xf numFmtId="0" fontId="0" fillId="37" borderId="94" xfId="0" applyFill="1" applyBorder="1" applyAlignment="1" applyProtection="1">
      <alignment horizontal="center" vertical="center"/>
      <protection hidden="1"/>
    </xf>
    <xf numFmtId="0" fontId="0" fillId="36" borderId="53" xfId="0" applyFill="1" applyBorder="1" applyAlignment="1" applyProtection="1">
      <alignment horizontal="center" vertical="center"/>
      <protection hidden="1"/>
    </xf>
    <xf numFmtId="0" fontId="0" fillId="36" borderId="91" xfId="0" applyFill="1" applyBorder="1" applyAlignment="1" applyProtection="1">
      <alignment horizontal="center" vertical="center"/>
      <protection hidden="1"/>
    </xf>
    <xf numFmtId="0" fontId="2" fillId="36" borderId="87" xfId="0" applyFont="1" applyFill="1" applyBorder="1" applyAlignment="1" applyProtection="1">
      <alignment horizontal="center" vertical="center"/>
      <protection hidden="1"/>
    </xf>
    <xf numFmtId="0" fontId="2" fillId="36" borderId="95" xfId="0" applyFont="1" applyFill="1" applyBorder="1" applyAlignment="1" applyProtection="1">
      <alignment horizontal="center" vertical="center"/>
      <protection hidden="1"/>
    </xf>
    <xf numFmtId="0" fontId="0" fillId="37" borderId="11" xfId="0" applyFill="1" applyBorder="1" applyAlignment="1" applyProtection="1">
      <alignment horizontal="center" vertical="center" wrapText="1"/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2" fillId="37" borderId="11" xfId="0" applyFont="1" applyFill="1" applyBorder="1" applyAlignment="1" applyProtection="1">
      <alignment horizontal="distributed" vertical="center" wrapText="1"/>
      <protection hidden="1"/>
    </xf>
    <xf numFmtId="0" fontId="2" fillId="37" borderId="96" xfId="0" applyFont="1" applyFill="1" applyBorder="1" applyAlignment="1" applyProtection="1">
      <alignment horizontal="distributed" vertical="center"/>
      <protection hidden="1"/>
    </xf>
    <xf numFmtId="0" fontId="0" fillId="36" borderId="97" xfId="0" applyFill="1" applyBorder="1" applyAlignment="1" applyProtection="1">
      <alignment horizontal="center" vertical="center"/>
      <protection hidden="1"/>
    </xf>
    <xf numFmtId="0" fontId="0" fillId="36" borderId="95" xfId="0" applyFill="1" applyBorder="1" applyAlignment="1" applyProtection="1">
      <alignment horizontal="center" vertic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99" xfId="0" applyBorder="1" applyAlignment="1" applyProtection="1">
      <alignment horizontal="center"/>
      <protection hidden="1"/>
    </xf>
    <xf numFmtId="0" fontId="0" fillId="36" borderId="45" xfId="0" applyFill="1" applyBorder="1" applyAlignment="1" applyProtection="1">
      <alignment horizontal="center" vertical="center" wrapText="1"/>
      <protection hidden="1"/>
    </xf>
    <xf numFmtId="0" fontId="0" fillId="36" borderId="11" xfId="0" applyFill="1" applyBorder="1" applyAlignment="1" applyProtection="1">
      <alignment horizontal="center" vertical="center"/>
      <protection hidden="1"/>
    </xf>
    <xf numFmtId="0" fontId="0" fillId="36" borderId="87" xfId="0" applyFill="1" applyBorder="1" applyAlignment="1" applyProtection="1">
      <alignment horizontal="center" vertical="center" wrapText="1"/>
      <protection hidden="1"/>
    </xf>
    <xf numFmtId="0" fontId="0" fillId="38" borderId="100" xfId="0" applyFill="1" applyBorder="1" applyAlignment="1" applyProtection="1">
      <alignment horizontal="center" textRotation="90"/>
      <protection hidden="1"/>
    </xf>
    <xf numFmtId="0" fontId="0" fillId="38" borderId="101" xfId="0" applyFill="1" applyBorder="1" applyAlignment="1" applyProtection="1">
      <alignment horizontal="center" textRotation="90"/>
      <protection hidden="1"/>
    </xf>
    <xf numFmtId="0" fontId="0" fillId="38" borderId="13" xfId="0" applyFill="1" applyBorder="1" applyAlignment="1" applyProtection="1">
      <alignment horizontal="center" textRotation="90"/>
      <protection hidden="1"/>
    </xf>
    <xf numFmtId="0" fontId="0" fillId="38" borderId="58" xfId="0" applyFill="1" applyBorder="1" applyAlignment="1" applyProtection="1">
      <alignment horizontal="center" textRotation="90"/>
      <protection hidden="1"/>
    </xf>
    <xf numFmtId="0" fontId="0" fillId="38" borderId="102" xfId="0" applyFill="1" applyBorder="1" applyAlignment="1" applyProtection="1">
      <alignment horizontal="center" textRotation="90"/>
      <protection hidden="1"/>
    </xf>
    <xf numFmtId="0" fontId="0" fillId="38" borderId="59" xfId="0" applyFill="1" applyBorder="1" applyAlignment="1" applyProtection="1">
      <alignment horizontal="center" textRotation="90"/>
      <protection hidden="1"/>
    </xf>
    <xf numFmtId="0" fontId="0" fillId="37" borderId="103" xfId="0" applyFill="1" applyBorder="1" applyAlignment="1" applyProtection="1">
      <alignment horizontal="center" vertical="center"/>
      <protection hidden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 wrapText="1"/>
      <protection hidden="1"/>
    </xf>
    <xf numFmtId="0" fontId="0" fillId="0" borderId="111" xfId="0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51" xfId="0" applyFont="1" applyFill="1" applyBorder="1" applyAlignment="1" applyProtection="1">
      <alignment horizontal="left" vertical="center"/>
      <protection hidden="1"/>
    </xf>
    <xf numFmtId="0" fontId="2" fillId="34" borderId="63" xfId="0" applyFont="1" applyFill="1" applyBorder="1" applyAlignment="1" applyProtection="1">
      <alignment horizontal="left" vertical="center"/>
      <protection hidden="1"/>
    </xf>
    <xf numFmtId="0" fontId="2" fillId="34" borderId="111" xfId="0" applyFont="1" applyFill="1" applyBorder="1" applyAlignment="1" applyProtection="1">
      <alignment horizontal="left" vertical="center"/>
      <protection hidden="1"/>
    </xf>
    <xf numFmtId="0" fontId="0" fillId="0" borderId="73" xfId="0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left"/>
      <protection hidden="1"/>
    </xf>
    <xf numFmtId="0" fontId="2" fillId="34" borderId="26" xfId="0" applyFont="1" applyFill="1" applyBorder="1" applyAlignment="1" applyProtection="1">
      <alignment horizontal="left"/>
      <protection hidden="1"/>
    </xf>
    <xf numFmtId="0" fontId="2" fillId="0" borderId="49" xfId="0" applyFont="1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2" fillId="0" borderId="51" xfId="0" applyFont="1" applyBorder="1" applyAlignment="1" applyProtection="1">
      <alignment/>
      <protection hidden="1"/>
    </xf>
    <xf numFmtId="0" fontId="0" fillId="0" borderId="112" xfId="0" applyBorder="1" applyAlignment="1" applyProtection="1">
      <alignment/>
      <protection hidden="1"/>
    </xf>
    <xf numFmtId="0" fontId="0" fillId="0" borderId="113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87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84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114" xfId="0" applyBorder="1" applyAlignment="1" applyProtection="1">
      <alignment/>
      <protection hidden="1"/>
    </xf>
    <xf numFmtId="0" fontId="0" fillId="34" borderId="49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0" fillId="34" borderId="51" xfId="0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J77"/>
  <sheetViews>
    <sheetView zoomScale="90" zoomScaleNormal="90" zoomScalePageLayoutView="0" workbookViewId="0" topLeftCell="A4">
      <selection activeCell="N30" sqref="N30"/>
    </sheetView>
  </sheetViews>
  <sheetFormatPr defaultColWidth="9.140625" defaultRowHeight="12.75"/>
  <cols>
    <col min="1" max="1" width="4.140625" style="0" customWidth="1"/>
    <col min="2" max="2" width="13.8515625" style="0" customWidth="1"/>
    <col min="3" max="3" width="12.7109375" style="0" customWidth="1"/>
    <col min="4" max="22" width="3.140625" style="0" customWidth="1"/>
    <col min="23" max="23" width="10.28125" style="0" customWidth="1"/>
    <col min="24" max="24" width="11.421875" style="0" customWidth="1"/>
    <col min="25" max="25" width="3.28125" style="0" customWidth="1"/>
    <col min="26" max="26" width="5.28125" style="0" customWidth="1"/>
    <col min="27" max="27" width="4.7109375" style="0" customWidth="1"/>
    <col min="28" max="28" width="5.421875" style="0" customWidth="1"/>
    <col min="29" max="30" width="3.28125" style="0" customWidth="1"/>
    <col min="31" max="31" width="8.140625" style="0" customWidth="1"/>
    <col min="32" max="32" width="12.00390625" style="0" customWidth="1"/>
    <col min="34" max="34" width="6.421875" style="0" hidden="1" customWidth="1"/>
    <col min="36" max="36" width="3.7109375" style="0" customWidth="1"/>
  </cols>
  <sheetData>
    <row r="1" spans="1:36" ht="13.5" thickTop="1">
      <c r="A1" s="233" t="s">
        <v>7</v>
      </c>
      <c r="B1" s="238" t="s">
        <v>108</v>
      </c>
      <c r="C1" s="238" t="s">
        <v>109</v>
      </c>
      <c r="D1" s="240" t="s">
        <v>0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2"/>
      <c r="Z1" s="243" t="s">
        <v>1</v>
      </c>
      <c r="AA1" s="244"/>
      <c r="AB1" s="245"/>
      <c r="AC1" s="233" t="s">
        <v>3</v>
      </c>
      <c r="AD1" s="235" t="s">
        <v>2</v>
      </c>
      <c r="AE1" s="231" t="s">
        <v>4</v>
      </c>
      <c r="AF1" s="229" t="s">
        <v>37</v>
      </c>
      <c r="AH1" s="1"/>
      <c r="AJ1" s="1"/>
    </row>
    <row r="2" spans="1:36" ht="132.75" customHeight="1" thickBot="1">
      <c r="A2" s="237"/>
      <c r="B2" s="239"/>
      <c r="C2" s="239"/>
      <c r="D2" s="11" t="s">
        <v>113</v>
      </c>
      <c r="E2" s="11"/>
      <c r="F2" s="12" t="s">
        <v>170</v>
      </c>
      <c r="G2" s="108" t="s">
        <v>114</v>
      </c>
      <c r="H2" s="108" t="s">
        <v>115</v>
      </c>
      <c r="I2" s="108" t="s">
        <v>116</v>
      </c>
      <c r="J2" s="108" t="s">
        <v>117</v>
      </c>
      <c r="K2" s="108" t="s">
        <v>118</v>
      </c>
      <c r="L2" s="109" t="s">
        <v>119</v>
      </c>
      <c r="M2" s="109" t="s">
        <v>120</v>
      </c>
      <c r="N2" s="109" t="s">
        <v>121</v>
      </c>
      <c r="O2" s="109" t="s">
        <v>122</v>
      </c>
      <c r="P2" s="109" t="s">
        <v>123</v>
      </c>
      <c r="Q2" s="13" t="s">
        <v>165</v>
      </c>
      <c r="R2" s="13" t="s">
        <v>283</v>
      </c>
      <c r="S2" s="13" t="s">
        <v>133</v>
      </c>
      <c r="T2" s="13"/>
      <c r="U2" s="13"/>
      <c r="V2" s="13"/>
      <c r="W2" s="108" t="s">
        <v>8</v>
      </c>
      <c r="X2" s="108" t="s">
        <v>9</v>
      </c>
      <c r="Y2" s="110" t="s">
        <v>39</v>
      </c>
      <c r="Z2" s="111" t="s">
        <v>5</v>
      </c>
      <c r="AA2" s="112" t="s">
        <v>6</v>
      </c>
      <c r="AB2" s="110" t="s">
        <v>38</v>
      </c>
      <c r="AC2" s="234"/>
      <c r="AD2" s="236"/>
      <c r="AE2" s="232"/>
      <c r="AF2" s="230"/>
      <c r="AH2" s="1"/>
      <c r="AJ2" s="1"/>
    </row>
    <row r="3" spans="1:34" ht="14.25" thickBot="1" thickTop="1">
      <c r="A3" s="124">
        <v>1</v>
      </c>
      <c r="B3" s="215" t="s">
        <v>243</v>
      </c>
      <c r="C3" s="216" t="s">
        <v>244</v>
      </c>
      <c r="D3" s="220">
        <v>3</v>
      </c>
      <c r="E3" s="214"/>
      <c r="F3" s="214">
        <v>3</v>
      </c>
      <c r="G3" s="214">
        <v>3</v>
      </c>
      <c r="H3" s="214">
        <v>4</v>
      </c>
      <c r="I3" s="214">
        <v>2</v>
      </c>
      <c r="J3" s="214">
        <v>3</v>
      </c>
      <c r="K3" s="214">
        <v>2</v>
      </c>
      <c r="L3" s="221">
        <v>2</v>
      </c>
      <c r="M3" s="221">
        <v>3</v>
      </c>
      <c r="N3" s="221">
        <v>2</v>
      </c>
      <c r="O3" s="221">
        <v>5</v>
      </c>
      <c r="P3" s="221">
        <v>5</v>
      </c>
      <c r="Q3" s="221">
        <v>3</v>
      </c>
      <c r="R3" s="221">
        <v>5</v>
      </c>
      <c r="S3" s="221">
        <v>3</v>
      </c>
      <c r="T3" s="121"/>
      <c r="U3" s="121"/>
      <c r="V3" s="121"/>
      <c r="W3" s="122" t="s">
        <v>124</v>
      </c>
      <c r="X3" s="122"/>
      <c r="Y3" s="123">
        <v>5</v>
      </c>
      <c r="Z3" s="224">
        <v>159</v>
      </c>
      <c r="AA3" s="215">
        <v>11</v>
      </c>
      <c r="AB3" s="14">
        <f>SUM(Z3:AA3)</f>
        <v>170</v>
      </c>
      <c r="AC3" s="15" t="str">
        <f>IF(SUMIF(D3:V3,1)=0," ",SUMIF(D3:V3,1))</f>
        <v> </v>
      </c>
      <c r="AD3" s="16" t="str">
        <f>IF(COUNTIF(D3:V3,0)=0," ",COUNTIF(D3:V3,0))</f>
        <v> </v>
      </c>
      <c r="AE3" s="20">
        <f>IF(C30="пети",IF(AD3=" ",IF(AC3=" ",IF(Y3=0," ",AVERAGE(D3:R3)),1),0),IF(AD3=" ",IF(AC3=" ",IF(Y3=0," ",AVERAGE(D3:R3,Y3)),1),0))</f>
        <v>3.3333333333333335</v>
      </c>
      <c r="AF3" s="16" t="str">
        <f>IF(AE3=" "," ",IF(AE3&gt;=4.5,"Одличан",IF(AE3&gt;=3.5,"Врло добар",IF(AE3&gt;=2.5,"Добар",IF(AE3&gt;=1.5,"Довољан",IF(AE3&gt;=1,"Недовољан","Неоцењен"))))))</f>
        <v>Добар</v>
      </c>
      <c r="AH3" t="str">
        <f>IF(AD3=" ",AC3,0)</f>
        <v> </v>
      </c>
    </row>
    <row r="4" spans="1:34" ht="14.25" thickBot="1" thickTop="1">
      <c r="A4" s="125">
        <v>2</v>
      </c>
      <c r="B4" s="88" t="s">
        <v>243</v>
      </c>
      <c r="C4" s="89" t="s">
        <v>245</v>
      </c>
      <c r="D4" s="90">
        <v>5</v>
      </c>
      <c r="E4" s="91"/>
      <c r="F4" s="91">
        <v>5</v>
      </c>
      <c r="G4" s="91">
        <v>5</v>
      </c>
      <c r="H4" s="91">
        <v>5</v>
      </c>
      <c r="I4" s="91">
        <v>5</v>
      </c>
      <c r="J4" s="91">
        <v>5</v>
      </c>
      <c r="K4" s="91">
        <v>5</v>
      </c>
      <c r="L4" s="91">
        <v>5</v>
      </c>
      <c r="M4" s="91">
        <v>5</v>
      </c>
      <c r="N4" s="91">
        <v>5</v>
      </c>
      <c r="O4" s="91">
        <v>5</v>
      </c>
      <c r="P4" s="91">
        <v>5</v>
      </c>
      <c r="Q4" s="91">
        <v>5</v>
      </c>
      <c r="R4" s="91">
        <v>5</v>
      </c>
      <c r="S4" s="91">
        <v>5</v>
      </c>
      <c r="T4" s="91"/>
      <c r="U4" s="91"/>
      <c r="V4" s="91"/>
      <c r="W4" s="122" t="s">
        <v>124</v>
      </c>
      <c r="X4" s="122"/>
      <c r="Y4" s="123">
        <v>5</v>
      </c>
      <c r="Z4" s="94">
        <v>61</v>
      </c>
      <c r="AA4" s="88">
        <v>1</v>
      </c>
      <c r="AB4" s="17">
        <f aca="true" t="shared" si="0" ref="AB4:AB28">SUM(Z4:AA4)</f>
        <v>62</v>
      </c>
      <c r="AC4" s="18" t="str">
        <f aca="true" t="shared" si="1" ref="AC4:AC28">IF(SUMIF(D4:V4,1)=0," ",SUMIF(D4:V4,1))</f>
        <v> </v>
      </c>
      <c r="AD4" s="19" t="str">
        <f aca="true" t="shared" si="2" ref="AD4:AD28">IF(COUNTIF(D4:V4,0)=0," ",COUNTIF(D4:V4,0))</f>
        <v> </v>
      </c>
      <c r="AE4" s="20">
        <f>IF(C30="пети",IF(AD4=" ",IF(AC4=" ",IF(Y4=0," ",AVERAGE(D4:R4)),1),0),IF(AD4=" ",IF(AC4=" ",IF(Y4=0," ",AVERAGE(D4:R4,Y4)),1),0))</f>
        <v>5</v>
      </c>
      <c r="AF4" s="19" t="str">
        <f aca="true" t="shared" si="3" ref="AF4:AF28">IF(AE4=" "," ",IF(AE4&gt;=4.5,"Одличан",IF(AE4&gt;=3.5,"Врло добар",IF(AE4&gt;=2.5,"Добар",IF(AE4&gt;=1.5,"Довољан",IF(AE4&gt;=1,"Недовољан","Неоцењен"))))))</f>
        <v>Одличан</v>
      </c>
      <c r="AH4" t="str">
        <f aca="true" t="shared" si="4" ref="AH4:AH28">IF(AD4=" ",AC4,0)</f>
        <v> </v>
      </c>
    </row>
    <row r="5" spans="1:34" ht="14.25" thickBot="1" thickTop="1">
      <c r="A5" s="125">
        <v>3</v>
      </c>
      <c r="B5" s="217" t="s">
        <v>246</v>
      </c>
      <c r="C5" s="218" t="s">
        <v>247</v>
      </c>
      <c r="D5" s="222">
        <v>4</v>
      </c>
      <c r="E5" s="223"/>
      <c r="F5" s="223">
        <v>3</v>
      </c>
      <c r="G5" s="223">
        <v>5</v>
      </c>
      <c r="H5" s="223">
        <v>5</v>
      </c>
      <c r="I5" s="223">
        <v>5</v>
      </c>
      <c r="J5" s="223">
        <v>5</v>
      </c>
      <c r="K5" s="223">
        <v>4</v>
      </c>
      <c r="L5" s="223">
        <v>3</v>
      </c>
      <c r="M5" s="223">
        <v>5</v>
      </c>
      <c r="N5" s="223">
        <v>4</v>
      </c>
      <c r="O5" s="223">
        <v>5</v>
      </c>
      <c r="P5" s="223">
        <v>5</v>
      </c>
      <c r="Q5" s="223">
        <v>5</v>
      </c>
      <c r="R5" s="223">
        <v>5</v>
      </c>
      <c r="S5" s="223">
        <v>5</v>
      </c>
      <c r="T5" s="91"/>
      <c r="U5" s="91"/>
      <c r="V5" s="91"/>
      <c r="W5" s="122" t="s">
        <v>124</v>
      </c>
      <c r="X5" s="122"/>
      <c r="Y5" s="123">
        <v>5</v>
      </c>
      <c r="Z5" s="225">
        <v>66</v>
      </c>
      <c r="AA5" s="217">
        <v>0</v>
      </c>
      <c r="AB5" s="17">
        <f t="shared" si="0"/>
        <v>66</v>
      </c>
      <c r="AC5" s="18" t="str">
        <f t="shared" si="1"/>
        <v> </v>
      </c>
      <c r="AD5" s="19" t="str">
        <f t="shared" si="2"/>
        <v> </v>
      </c>
      <c r="AE5" s="20">
        <f>IF(C30="пети",IF(AD5=" ",IF(AC5=" ",IF(Y5=0," ",AVERAGE(D5:R5)),1),0),IF(AD5=" ",IF(AC5=" ",IF(Y5=0," ",AVERAGE(D5:R5,Y5)),1),0))</f>
        <v>4.533333333333333</v>
      </c>
      <c r="AF5" s="19" t="str">
        <f t="shared" si="3"/>
        <v>Одличан</v>
      </c>
      <c r="AH5" t="str">
        <f t="shared" si="4"/>
        <v> </v>
      </c>
    </row>
    <row r="6" spans="1:34" ht="14.25" thickBot="1" thickTop="1">
      <c r="A6" s="125">
        <v>4</v>
      </c>
      <c r="B6" s="88" t="s">
        <v>248</v>
      </c>
      <c r="C6" s="89" t="s">
        <v>249</v>
      </c>
      <c r="D6" s="90">
        <v>4</v>
      </c>
      <c r="E6" s="91"/>
      <c r="F6" s="91">
        <v>5</v>
      </c>
      <c r="G6" s="91">
        <v>4</v>
      </c>
      <c r="H6" s="91">
        <v>5</v>
      </c>
      <c r="I6" s="91">
        <v>4</v>
      </c>
      <c r="J6" s="91">
        <v>4</v>
      </c>
      <c r="K6" s="91">
        <v>3</v>
      </c>
      <c r="L6" s="91">
        <v>3</v>
      </c>
      <c r="M6" s="91">
        <v>3</v>
      </c>
      <c r="N6" s="91">
        <v>3</v>
      </c>
      <c r="O6" s="91">
        <v>5</v>
      </c>
      <c r="P6" s="91">
        <v>5</v>
      </c>
      <c r="Q6" s="91">
        <v>4</v>
      </c>
      <c r="R6" s="91">
        <v>5</v>
      </c>
      <c r="S6" s="91">
        <v>5</v>
      </c>
      <c r="T6" s="91"/>
      <c r="U6" s="91"/>
      <c r="V6" s="91"/>
      <c r="W6" s="122" t="s">
        <v>124</v>
      </c>
      <c r="X6" s="122"/>
      <c r="Y6" s="123">
        <v>5</v>
      </c>
      <c r="Z6" s="94">
        <v>54</v>
      </c>
      <c r="AA6" s="88">
        <v>1</v>
      </c>
      <c r="AB6" s="17">
        <f t="shared" si="0"/>
        <v>55</v>
      </c>
      <c r="AC6" s="18" t="str">
        <f t="shared" si="1"/>
        <v> </v>
      </c>
      <c r="AD6" s="19" t="str">
        <f t="shared" si="2"/>
        <v> </v>
      </c>
      <c r="AE6" s="20">
        <f>IF(C30="пети",IF(AD6=" ",IF(AC6=" ",IF(Y6=0," ",AVERAGE(D6:R6)),1),0),IF(AD6=" ",IF(AC6=" ",IF(Y6=0," ",AVERAGE(D6:R6,Y6)),1),0))</f>
        <v>4.133333333333334</v>
      </c>
      <c r="AF6" s="19" t="str">
        <f t="shared" si="3"/>
        <v>Врло добар</v>
      </c>
      <c r="AH6" t="str">
        <f t="shared" si="4"/>
        <v> </v>
      </c>
    </row>
    <row r="7" spans="1:34" ht="14.25" thickBot="1" thickTop="1">
      <c r="A7" s="125">
        <v>5</v>
      </c>
      <c r="B7" s="217" t="s">
        <v>250</v>
      </c>
      <c r="C7" s="218" t="s">
        <v>251</v>
      </c>
      <c r="D7" s="222">
        <v>3</v>
      </c>
      <c r="E7" s="223"/>
      <c r="F7" s="223">
        <v>4</v>
      </c>
      <c r="G7" s="223">
        <v>5</v>
      </c>
      <c r="H7" s="223">
        <v>5</v>
      </c>
      <c r="I7" s="223">
        <v>2</v>
      </c>
      <c r="J7" s="223">
        <v>3</v>
      </c>
      <c r="K7" s="223">
        <v>2</v>
      </c>
      <c r="L7" s="223">
        <v>2</v>
      </c>
      <c r="M7" s="223">
        <v>3</v>
      </c>
      <c r="N7" s="223">
        <v>2</v>
      </c>
      <c r="O7" s="223">
        <v>5</v>
      </c>
      <c r="P7" s="223">
        <v>5</v>
      </c>
      <c r="Q7" s="223">
        <v>5</v>
      </c>
      <c r="R7" s="223">
        <v>5</v>
      </c>
      <c r="S7" s="223">
        <v>3</v>
      </c>
      <c r="T7" s="91"/>
      <c r="U7" s="91"/>
      <c r="V7" s="91"/>
      <c r="W7" s="122" t="s">
        <v>124</v>
      </c>
      <c r="X7" s="122"/>
      <c r="Y7" s="123">
        <v>5</v>
      </c>
      <c r="Z7" s="225">
        <v>137</v>
      </c>
      <c r="AA7" s="217">
        <v>8</v>
      </c>
      <c r="AB7" s="19">
        <f t="shared" si="0"/>
        <v>145</v>
      </c>
      <c r="AC7" s="18" t="str">
        <f t="shared" si="1"/>
        <v> </v>
      </c>
      <c r="AD7" s="19" t="str">
        <f t="shared" si="2"/>
        <v> </v>
      </c>
      <c r="AE7" s="20">
        <f>IF(C30="пети",IF(AD7=" ",IF(AC7=" ",IF(Y7=0," ",AVERAGE(D7:R7)),1),0),IF(AD7=" ",IF(AC7=" ",IF(Y7=0," ",AVERAGE(D7:R7,Y7)),1),0))</f>
        <v>3.7333333333333334</v>
      </c>
      <c r="AF7" s="19" t="str">
        <f t="shared" si="3"/>
        <v>Врло добар</v>
      </c>
      <c r="AH7" t="str">
        <f t="shared" si="4"/>
        <v> </v>
      </c>
    </row>
    <row r="8" spans="1:34" ht="14.25" thickBot="1" thickTop="1">
      <c r="A8" s="125">
        <v>6</v>
      </c>
      <c r="B8" s="88" t="s">
        <v>252</v>
      </c>
      <c r="C8" s="89" t="s">
        <v>253</v>
      </c>
      <c r="D8" s="90">
        <v>2</v>
      </c>
      <c r="E8" s="91"/>
      <c r="F8" s="91">
        <v>2</v>
      </c>
      <c r="G8" s="91">
        <v>5</v>
      </c>
      <c r="H8" s="91">
        <v>5</v>
      </c>
      <c r="I8" s="91">
        <v>3</v>
      </c>
      <c r="J8" s="91">
        <v>3</v>
      </c>
      <c r="K8" s="91">
        <v>2</v>
      </c>
      <c r="L8" s="91">
        <v>2</v>
      </c>
      <c r="M8" s="91">
        <v>4</v>
      </c>
      <c r="N8" s="91">
        <v>3</v>
      </c>
      <c r="O8" s="91">
        <v>5</v>
      </c>
      <c r="P8" s="91">
        <v>5</v>
      </c>
      <c r="Q8" s="91">
        <v>4</v>
      </c>
      <c r="R8" s="91">
        <v>5</v>
      </c>
      <c r="S8" s="91">
        <v>5</v>
      </c>
      <c r="T8" s="91"/>
      <c r="U8" s="91"/>
      <c r="V8" s="91"/>
      <c r="W8" s="122" t="s">
        <v>124</v>
      </c>
      <c r="X8" s="122"/>
      <c r="Y8" s="123">
        <v>5</v>
      </c>
      <c r="Z8" s="94">
        <v>59</v>
      </c>
      <c r="AA8" s="88">
        <v>1</v>
      </c>
      <c r="AB8" s="21">
        <f t="shared" si="0"/>
        <v>60</v>
      </c>
      <c r="AC8" s="18" t="str">
        <f t="shared" si="1"/>
        <v> </v>
      </c>
      <c r="AD8" s="19" t="str">
        <f t="shared" si="2"/>
        <v> </v>
      </c>
      <c r="AE8" s="20">
        <f>IF(C30="пети",IF(AD8=" ",IF(AC8=" ",IF(Y8=0," ",AVERAGE(D8:R8)),1),0),IF(AD8=" ",IF(AC8=" ",IF(Y8=0," ",AVERAGE(D8:R8,Y8)),1),0))</f>
        <v>3.6666666666666665</v>
      </c>
      <c r="AF8" s="19" t="str">
        <f t="shared" si="3"/>
        <v>Врло добар</v>
      </c>
      <c r="AH8" t="str">
        <f t="shared" si="4"/>
        <v> </v>
      </c>
    </row>
    <row r="9" spans="1:34" ht="14.25" thickBot="1" thickTop="1">
      <c r="A9" s="125">
        <v>7</v>
      </c>
      <c r="B9" s="217" t="s">
        <v>254</v>
      </c>
      <c r="C9" s="218" t="s">
        <v>255</v>
      </c>
      <c r="D9" s="222">
        <v>4</v>
      </c>
      <c r="E9" s="223"/>
      <c r="F9" s="223">
        <v>5</v>
      </c>
      <c r="G9" s="223">
        <v>5</v>
      </c>
      <c r="H9" s="223">
        <v>5</v>
      </c>
      <c r="I9" s="223">
        <v>5</v>
      </c>
      <c r="J9" s="223">
        <v>5</v>
      </c>
      <c r="K9" s="223">
        <v>4</v>
      </c>
      <c r="L9" s="223">
        <v>3</v>
      </c>
      <c r="M9" s="223">
        <v>5</v>
      </c>
      <c r="N9" s="223">
        <v>5</v>
      </c>
      <c r="O9" s="223">
        <v>5</v>
      </c>
      <c r="P9" s="223">
        <v>5</v>
      </c>
      <c r="Q9" s="223">
        <v>5</v>
      </c>
      <c r="R9" s="223">
        <v>5</v>
      </c>
      <c r="S9" s="223">
        <v>5</v>
      </c>
      <c r="T9" s="91"/>
      <c r="U9" s="91"/>
      <c r="V9" s="91"/>
      <c r="W9" s="122" t="s">
        <v>124</v>
      </c>
      <c r="X9" s="122"/>
      <c r="Y9" s="123">
        <v>5</v>
      </c>
      <c r="Z9" s="225">
        <v>10</v>
      </c>
      <c r="AA9" s="217">
        <v>1</v>
      </c>
      <c r="AB9" s="17">
        <f t="shared" si="0"/>
        <v>11</v>
      </c>
      <c r="AC9" s="18" t="str">
        <f t="shared" si="1"/>
        <v> </v>
      </c>
      <c r="AD9" s="19" t="str">
        <f t="shared" si="2"/>
        <v> </v>
      </c>
      <c r="AE9" s="20">
        <f>IF(C30="пети",IF(AD9=" ",IF(AC9=" ",IF(Y9=0," ",AVERAGE(D9:R9)),1),0),IF(AD9=" ",IF(AC9=" ",IF(Y9=0," ",AVERAGE(D9:R9,Y9)),1),0))</f>
        <v>4.733333333333333</v>
      </c>
      <c r="AF9" s="19" t="str">
        <f t="shared" si="3"/>
        <v>Одличан</v>
      </c>
      <c r="AH9" t="str">
        <f t="shared" si="4"/>
        <v> </v>
      </c>
    </row>
    <row r="10" spans="1:34" ht="14.25" thickBot="1" thickTop="1">
      <c r="A10" s="125">
        <v>8</v>
      </c>
      <c r="B10" s="88" t="s">
        <v>256</v>
      </c>
      <c r="C10" s="89" t="s">
        <v>257</v>
      </c>
      <c r="D10" s="90">
        <v>3</v>
      </c>
      <c r="E10" s="91"/>
      <c r="F10" s="91">
        <v>3</v>
      </c>
      <c r="G10" s="91">
        <v>3</v>
      </c>
      <c r="H10" s="91">
        <v>5</v>
      </c>
      <c r="I10" s="91">
        <v>3</v>
      </c>
      <c r="J10" s="91">
        <v>3</v>
      </c>
      <c r="K10" s="91">
        <v>2</v>
      </c>
      <c r="L10" s="91">
        <v>2</v>
      </c>
      <c r="M10" s="91">
        <v>4</v>
      </c>
      <c r="N10" s="91">
        <v>2</v>
      </c>
      <c r="O10" s="91">
        <v>5</v>
      </c>
      <c r="P10" s="91">
        <v>5</v>
      </c>
      <c r="Q10" s="91">
        <v>3</v>
      </c>
      <c r="R10" s="91">
        <v>5</v>
      </c>
      <c r="S10" s="91">
        <v>3</v>
      </c>
      <c r="T10" s="91"/>
      <c r="U10" s="91"/>
      <c r="V10" s="91"/>
      <c r="W10" s="122" t="s">
        <v>124</v>
      </c>
      <c r="X10" s="122"/>
      <c r="Y10" s="123">
        <v>5</v>
      </c>
      <c r="Z10" s="94">
        <v>45</v>
      </c>
      <c r="AA10" s="88">
        <v>7</v>
      </c>
      <c r="AB10" s="17">
        <f t="shared" si="0"/>
        <v>52</v>
      </c>
      <c r="AC10" s="18" t="str">
        <f t="shared" si="1"/>
        <v> </v>
      </c>
      <c r="AD10" s="19" t="str">
        <f t="shared" si="2"/>
        <v> </v>
      </c>
      <c r="AE10" s="20">
        <f>IF(C30="пети",IF(AD10=" ",IF(AC10=" ",IF(Y10=0," ",AVERAGE(D10:R10)),1),0),IF(AD10=" ",IF(AC10=" ",IF(Y10=0," ",AVERAGE(D10:R10,Y10)),1),0))</f>
        <v>3.533333333333333</v>
      </c>
      <c r="AF10" s="19" t="str">
        <f t="shared" si="3"/>
        <v>Врло добар</v>
      </c>
      <c r="AH10" t="str">
        <f t="shared" si="4"/>
        <v> </v>
      </c>
    </row>
    <row r="11" spans="1:34" ht="14.25" thickBot="1" thickTop="1">
      <c r="A11" s="125">
        <v>9</v>
      </c>
      <c r="B11" s="217" t="s">
        <v>258</v>
      </c>
      <c r="C11" s="218" t="s">
        <v>259</v>
      </c>
      <c r="D11" s="222">
        <v>4</v>
      </c>
      <c r="E11" s="223"/>
      <c r="F11" s="223">
        <v>2</v>
      </c>
      <c r="G11" s="223">
        <v>5</v>
      </c>
      <c r="H11" s="223">
        <v>5</v>
      </c>
      <c r="I11" s="223">
        <v>3</v>
      </c>
      <c r="J11" s="223">
        <v>3</v>
      </c>
      <c r="K11" s="223">
        <v>3</v>
      </c>
      <c r="L11" s="223">
        <v>2</v>
      </c>
      <c r="M11" s="223">
        <v>4</v>
      </c>
      <c r="N11" s="223">
        <v>2</v>
      </c>
      <c r="O11" s="223">
        <v>5</v>
      </c>
      <c r="P11" s="223">
        <v>5</v>
      </c>
      <c r="Q11" s="223">
        <v>3</v>
      </c>
      <c r="R11" s="223">
        <v>5</v>
      </c>
      <c r="S11" s="223">
        <v>4</v>
      </c>
      <c r="T11" s="91"/>
      <c r="U11" s="91"/>
      <c r="V11" s="91"/>
      <c r="W11" s="122" t="s">
        <v>124</v>
      </c>
      <c r="X11" s="122"/>
      <c r="Y11" s="123">
        <v>5</v>
      </c>
      <c r="Z11" s="225">
        <v>114</v>
      </c>
      <c r="AA11" s="217">
        <v>0</v>
      </c>
      <c r="AB11" s="17">
        <f t="shared" si="0"/>
        <v>114</v>
      </c>
      <c r="AC11" s="18" t="str">
        <f t="shared" si="1"/>
        <v> </v>
      </c>
      <c r="AD11" s="19" t="str">
        <f t="shared" si="2"/>
        <v> </v>
      </c>
      <c r="AE11" s="20">
        <f>IF(C30="пети",IF(AD11=" ",IF(AC11=" ",IF(Y11=0," ",AVERAGE(D11:R11)),1),0),IF(AD11=" ",IF(AC11=" ",IF(Y11=0," ",AVERAGE(D11:R11,Y11)),1),0))</f>
        <v>3.7333333333333334</v>
      </c>
      <c r="AF11" s="19" t="str">
        <f t="shared" si="3"/>
        <v>Врло добар</v>
      </c>
      <c r="AH11" t="str">
        <f t="shared" si="4"/>
        <v> </v>
      </c>
    </row>
    <row r="12" spans="1:34" ht="14.25" thickBot="1" thickTop="1">
      <c r="A12" s="125">
        <v>10</v>
      </c>
      <c r="B12" s="227" t="s">
        <v>330</v>
      </c>
      <c r="C12" s="89" t="s">
        <v>260</v>
      </c>
      <c r="D12" s="90">
        <v>2</v>
      </c>
      <c r="E12" s="91"/>
      <c r="F12" s="91">
        <v>2</v>
      </c>
      <c r="G12" s="91">
        <v>3</v>
      </c>
      <c r="H12" s="91">
        <v>2</v>
      </c>
      <c r="I12" s="91">
        <v>2</v>
      </c>
      <c r="J12" s="91">
        <v>2</v>
      </c>
      <c r="K12" s="91">
        <v>2</v>
      </c>
      <c r="L12" s="91">
        <v>2</v>
      </c>
      <c r="M12" s="91">
        <v>3</v>
      </c>
      <c r="N12" s="91">
        <v>2</v>
      </c>
      <c r="O12" s="91">
        <v>4</v>
      </c>
      <c r="P12" s="91">
        <v>5</v>
      </c>
      <c r="Q12" s="91">
        <v>2</v>
      </c>
      <c r="R12" s="91">
        <v>5</v>
      </c>
      <c r="S12" s="91">
        <v>3</v>
      </c>
      <c r="T12" s="91"/>
      <c r="U12" s="91"/>
      <c r="V12" s="91"/>
      <c r="W12" s="122" t="s">
        <v>124</v>
      </c>
      <c r="X12" s="122"/>
      <c r="Y12" s="123">
        <v>5</v>
      </c>
      <c r="Z12" s="94">
        <v>188</v>
      </c>
      <c r="AA12" s="88">
        <v>10</v>
      </c>
      <c r="AB12" s="17">
        <f t="shared" si="0"/>
        <v>198</v>
      </c>
      <c r="AC12" s="18" t="str">
        <f t="shared" si="1"/>
        <v> </v>
      </c>
      <c r="AD12" s="19" t="str">
        <f t="shared" si="2"/>
        <v> </v>
      </c>
      <c r="AE12" s="20">
        <f>IF(C30="пети",IF(AD12=" ",IF(AC12=" ",IF(Y12=0," ",AVERAGE(D12:R12)),1),0),IF(AD12=" ",IF(AC12=" ",IF(Y12=0," ",AVERAGE(D12:R12,Y12)),1),0))</f>
        <v>2.8666666666666667</v>
      </c>
      <c r="AF12" s="19" t="str">
        <f t="shared" si="3"/>
        <v>Добар</v>
      </c>
      <c r="AH12" t="str">
        <f t="shared" si="4"/>
        <v> </v>
      </c>
    </row>
    <row r="13" spans="1:34" ht="14.25" thickBot="1" thickTop="1">
      <c r="A13" s="125">
        <v>11</v>
      </c>
      <c r="B13" s="217" t="s">
        <v>261</v>
      </c>
      <c r="C13" s="218" t="s">
        <v>251</v>
      </c>
      <c r="D13" s="222">
        <v>3</v>
      </c>
      <c r="E13" s="223"/>
      <c r="F13" s="223">
        <v>2</v>
      </c>
      <c r="G13" s="223">
        <v>4</v>
      </c>
      <c r="H13" s="223">
        <v>5</v>
      </c>
      <c r="I13" s="223">
        <v>4</v>
      </c>
      <c r="J13" s="223">
        <v>3</v>
      </c>
      <c r="K13" s="223">
        <v>2</v>
      </c>
      <c r="L13" s="223">
        <v>2</v>
      </c>
      <c r="M13" s="223">
        <v>4</v>
      </c>
      <c r="N13" s="223">
        <v>3</v>
      </c>
      <c r="O13" s="223">
        <v>5</v>
      </c>
      <c r="P13" s="223">
        <v>5</v>
      </c>
      <c r="Q13" s="223">
        <v>3</v>
      </c>
      <c r="R13" s="223">
        <v>5</v>
      </c>
      <c r="S13" s="223">
        <v>3</v>
      </c>
      <c r="T13" s="91"/>
      <c r="U13" s="91"/>
      <c r="V13" s="91"/>
      <c r="W13" s="122" t="s">
        <v>124</v>
      </c>
      <c r="X13" s="122"/>
      <c r="Y13" s="123">
        <v>5</v>
      </c>
      <c r="Z13" s="225">
        <v>127</v>
      </c>
      <c r="AA13" s="217">
        <v>2</v>
      </c>
      <c r="AB13" s="17">
        <f t="shared" si="0"/>
        <v>129</v>
      </c>
      <c r="AC13" s="18" t="str">
        <f t="shared" si="1"/>
        <v> </v>
      </c>
      <c r="AD13" s="19" t="str">
        <f t="shared" si="2"/>
        <v> </v>
      </c>
      <c r="AE13" s="20">
        <f>IF(C30="пети",IF(AD13=" ",IF(AC13=" ",IF(Y13=0," ",AVERAGE(D13:R13)),1),0),IF(AD13=" ",IF(AC13=" ",IF(Y13=0," ",AVERAGE(D13:R13,Y13)),1),0))</f>
        <v>3.6666666666666665</v>
      </c>
      <c r="AF13" s="19" t="str">
        <f t="shared" si="3"/>
        <v>Врло добар</v>
      </c>
      <c r="AH13" t="str">
        <f t="shared" si="4"/>
        <v> </v>
      </c>
    </row>
    <row r="14" spans="1:34" ht="14.25" thickBot="1" thickTop="1">
      <c r="A14" s="125">
        <v>12</v>
      </c>
      <c r="B14" s="88" t="s">
        <v>262</v>
      </c>
      <c r="C14" s="89" t="s">
        <v>263</v>
      </c>
      <c r="D14" s="90">
        <v>3</v>
      </c>
      <c r="E14" s="91"/>
      <c r="F14" s="91">
        <v>3</v>
      </c>
      <c r="G14" s="91">
        <v>4</v>
      </c>
      <c r="H14" s="91">
        <v>5</v>
      </c>
      <c r="I14" s="91">
        <v>4</v>
      </c>
      <c r="J14" s="91">
        <v>3</v>
      </c>
      <c r="K14" s="91">
        <v>2</v>
      </c>
      <c r="L14" s="91">
        <v>2</v>
      </c>
      <c r="M14" s="91">
        <v>4</v>
      </c>
      <c r="N14" s="91">
        <v>2</v>
      </c>
      <c r="O14" s="91">
        <v>5</v>
      </c>
      <c r="P14" s="91">
        <v>5</v>
      </c>
      <c r="Q14" s="91">
        <v>3</v>
      </c>
      <c r="R14" s="91">
        <v>5</v>
      </c>
      <c r="S14" s="91">
        <v>3</v>
      </c>
      <c r="T14" s="91"/>
      <c r="U14" s="91"/>
      <c r="V14" s="91"/>
      <c r="W14" s="122" t="s">
        <v>124</v>
      </c>
      <c r="X14" s="122"/>
      <c r="Y14" s="123">
        <v>5</v>
      </c>
      <c r="Z14" s="94">
        <v>173</v>
      </c>
      <c r="AA14" s="88">
        <v>3</v>
      </c>
      <c r="AB14" s="19">
        <f t="shared" si="0"/>
        <v>176</v>
      </c>
      <c r="AC14" s="18" t="str">
        <f t="shared" si="1"/>
        <v> </v>
      </c>
      <c r="AD14" s="19" t="str">
        <f t="shared" si="2"/>
        <v> </v>
      </c>
      <c r="AE14" s="20">
        <f>IF(C30="пети",IF(AD14=" ",IF(AC14=" ",IF(Y14=0," ",AVERAGE(D14:R14)),1),0),IF(AD14=" ",IF(AC14=" ",IF(Y14=0," ",AVERAGE(D14:R14,Y14)),1),0))</f>
        <v>3.6666666666666665</v>
      </c>
      <c r="AF14" s="19" t="str">
        <f t="shared" si="3"/>
        <v>Врло добар</v>
      </c>
      <c r="AH14" t="str">
        <f t="shared" si="4"/>
        <v> </v>
      </c>
    </row>
    <row r="15" spans="1:34" ht="14.25" thickBot="1" thickTop="1">
      <c r="A15" s="125">
        <v>13</v>
      </c>
      <c r="B15" s="217" t="s">
        <v>264</v>
      </c>
      <c r="C15" s="218" t="s">
        <v>265</v>
      </c>
      <c r="D15" s="222">
        <v>2</v>
      </c>
      <c r="E15" s="223"/>
      <c r="F15" s="223">
        <v>2</v>
      </c>
      <c r="G15" s="223">
        <v>2</v>
      </c>
      <c r="H15" s="223">
        <v>2</v>
      </c>
      <c r="I15" s="223">
        <v>2</v>
      </c>
      <c r="J15" s="223">
        <v>2</v>
      </c>
      <c r="K15" s="223">
        <v>2</v>
      </c>
      <c r="L15" s="223">
        <v>2</v>
      </c>
      <c r="M15" s="223">
        <v>2</v>
      </c>
      <c r="N15" s="223">
        <v>2</v>
      </c>
      <c r="O15" s="223">
        <v>2</v>
      </c>
      <c r="P15" s="223">
        <v>4</v>
      </c>
      <c r="Q15" s="223">
        <v>2</v>
      </c>
      <c r="R15" s="223">
        <v>4</v>
      </c>
      <c r="S15" s="223">
        <v>3</v>
      </c>
      <c r="T15" s="91"/>
      <c r="U15" s="91"/>
      <c r="V15" s="91"/>
      <c r="W15" s="122" t="s">
        <v>124</v>
      </c>
      <c r="X15" s="122"/>
      <c r="Y15" s="123">
        <v>5</v>
      </c>
      <c r="Z15" s="225">
        <v>113</v>
      </c>
      <c r="AA15" s="217">
        <v>14</v>
      </c>
      <c r="AB15" s="19">
        <f t="shared" si="0"/>
        <v>127</v>
      </c>
      <c r="AC15" s="18" t="str">
        <f t="shared" si="1"/>
        <v> </v>
      </c>
      <c r="AD15" s="19" t="str">
        <f t="shared" si="2"/>
        <v> </v>
      </c>
      <c r="AE15" s="20">
        <f>IF(C30="пети",IF(AD15=" ",IF(AC15=" ",IF(Y15=0," ",AVERAGE(D15:R15)),1),0),IF(AD15=" ",IF(AC15=" ",IF(Y15=0," ",AVERAGE(D15:R15,Y15)),1),0))</f>
        <v>2.466666666666667</v>
      </c>
      <c r="AF15" s="21" t="str">
        <f t="shared" si="3"/>
        <v>Довољан</v>
      </c>
      <c r="AH15" t="str">
        <f t="shared" si="4"/>
        <v> </v>
      </c>
    </row>
    <row r="16" spans="1:34" ht="14.25" thickBot="1" thickTop="1">
      <c r="A16" s="125">
        <v>14</v>
      </c>
      <c r="B16" s="88" t="s">
        <v>264</v>
      </c>
      <c r="C16" s="89" t="s">
        <v>266</v>
      </c>
      <c r="D16" s="90">
        <v>2</v>
      </c>
      <c r="E16" s="91"/>
      <c r="F16" s="91">
        <v>2</v>
      </c>
      <c r="G16" s="91">
        <v>2</v>
      </c>
      <c r="H16" s="91">
        <v>3</v>
      </c>
      <c r="I16" s="91">
        <v>2</v>
      </c>
      <c r="J16" s="91">
        <v>2</v>
      </c>
      <c r="K16" s="91">
        <v>2</v>
      </c>
      <c r="L16" s="91">
        <v>2</v>
      </c>
      <c r="M16" s="91">
        <v>2</v>
      </c>
      <c r="N16" s="91">
        <v>2</v>
      </c>
      <c r="O16" s="91">
        <v>2</v>
      </c>
      <c r="P16" s="91">
        <v>4</v>
      </c>
      <c r="Q16" s="91">
        <v>2</v>
      </c>
      <c r="R16" s="91">
        <v>4</v>
      </c>
      <c r="S16" s="91">
        <v>3</v>
      </c>
      <c r="T16" s="91"/>
      <c r="U16" s="91"/>
      <c r="V16" s="91"/>
      <c r="W16" s="122" t="s">
        <v>124</v>
      </c>
      <c r="X16" s="122"/>
      <c r="Y16" s="123">
        <v>5</v>
      </c>
      <c r="Z16" s="94">
        <v>107</v>
      </c>
      <c r="AA16" s="88">
        <v>14</v>
      </c>
      <c r="AB16" s="21">
        <f t="shared" si="0"/>
        <v>121</v>
      </c>
      <c r="AC16" s="18" t="str">
        <f t="shared" si="1"/>
        <v> </v>
      </c>
      <c r="AD16" s="19" t="str">
        <f t="shared" si="2"/>
        <v> </v>
      </c>
      <c r="AE16" s="20">
        <f>IF(C30="пети",IF(AD16=" ",IF(AC16=" ",IF(Y16=0," ",AVERAGE(D16:R16)),1),0),IF(AD16=" ",IF(AC16=" ",IF(Y16=0," ",AVERAGE(D16:R16,Y16)),1),0))</f>
        <v>2.533333333333333</v>
      </c>
      <c r="AF16" s="17" t="str">
        <f t="shared" si="3"/>
        <v>Добар</v>
      </c>
      <c r="AH16" t="str">
        <f t="shared" si="4"/>
        <v> </v>
      </c>
    </row>
    <row r="17" spans="1:34" ht="14.25" thickBot="1" thickTop="1">
      <c r="A17" s="125">
        <v>15</v>
      </c>
      <c r="B17" s="228" t="s">
        <v>336</v>
      </c>
      <c r="C17" s="218" t="s">
        <v>268</v>
      </c>
      <c r="D17" s="222">
        <v>2</v>
      </c>
      <c r="E17" s="223"/>
      <c r="F17" s="223">
        <v>2</v>
      </c>
      <c r="G17" s="223">
        <v>2</v>
      </c>
      <c r="H17" s="223">
        <v>3</v>
      </c>
      <c r="I17" s="223">
        <v>2</v>
      </c>
      <c r="J17" s="223">
        <v>2</v>
      </c>
      <c r="K17" s="223">
        <v>2</v>
      </c>
      <c r="L17" s="223">
        <v>2</v>
      </c>
      <c r="M17" s="223">
        <v>2</v>
      </c>
      <c r="N17" s="223">
        <v>2</v>
      </c>
      <c r="O17" s="223">
        <v>2</v>
      </c>
      <c r="P17" s="223">
        <v>4</v>
      </c>
      <c r="Q17" s="223">
        <v>2</v>
      </c>
      <c r="R17" s="223">
        <v>4</v>
      </c>
      <c r="S17" s="223">
        <v>3</v>
      </c>
      <c r="T17" s="91"/>
      <c r="U17" s="91"/>
      <c r="V17" s="91"/>
      <c r="W17" s="122" t="s">
        <v>124</v>
      </c>
      <c r="X17" s="122"/>
      <c r="Y17" s="123">
        <v>5</v>
      </c>
      <c r="Z17" s="225">
        <v>165</v>
      </c>
      <c r="AA17" s="217">
        <v>2</v>
      </c>
      <c r="AB17" s="17">
        <f t="shared" si="0"/>
        <v>167</v>
      </c>
      <c r="AC17" s="18" t="str">
        <f t="shared" si="1"/>
        <v> </v>
      </c>
      <c r="AD17" s="19" t="str">
        <f t="shared" si="2"/>
        <v> </v>
      </c>
      <c r="AE17" s="20">
        <f>IF(C30="пети",IF(AD17=" ",IF(AC17=" ",IF(Y17=0," ",AVERAGE(D17:R17)),1),0),IF(AD17=" ",IF(AC17=" ",IF(Y17=0," ",AVERAGE(D17:R17,Y17)),1),0))</f>
        <v>2.533333333333333</v>
      </c>
      <c r="AF17" s="17" t="str">
        <f t="shared" si="3"/>
        <v>Добар</v>
      </c>
      <c r="AH17" t="str">
        <f t="shared" si="4"/>
        <v> </v>
      </c>
    </row>
    <row r="18" spans="1:34" ht="14.25" thickBot="1" thickTop="1">
      <c r="A18" s="125">
        <v>16</v>
      </c>
      <c r="B18" s="88" t="s">
        <v>267</v>
      </c>
      <c r="C18" s="89" t="s">
        <v>269</v>
      </c>
      <c r="D18" s="90">
        <v>2</v>
      </c>
      <c r="E18" s="91"/>
      <c r="F18" s="91">
        <v>2</v>
      </c>
      <c r="G18" s="91">
        <v>2</v>
      </c>
      <c r="H18" s="91">
        <v>3</v>
      </c>
      <c r="I18" s="91">
        <v>2</v>
      </c>
      <c r="J18" s="91">
        <v>2</v>
      </c>
      <c r="K18" s="91">
        <v>2</v>
      </c>
      <c r="L18" s="91">
        <v>2</v>
      </c>
      <c r="M18" s="91">
        <v>2</v>
      </c>
      <c r="N18" s="91">
        <v>2</v>
      </c>
      <c r="O18" s="91">
        <v>4</v>
      </c>
      <c r="P18" s="91">
        <v>5</v>
      </c>
      <c r="Q18" s="91">
        <v>2</v>
      </c>
      <c r="R18" s="91">
        <v>5</v>
      </c>
      <c r="S18" s="91">
        <v>3</v>
      </c>
      <c r="T18" s="91"/>
      <c r="U18" s="91"/>
      <c r="V18" s="91"/>
      <c r="W18" s="122" t="s">
        <v>124</v>
      </c>
      <c r="X18" s="122"/>
      <c r="Y18" s="123">
        <v>5</v>
      </c>
      <c r="Z18" s="94">
        <v>301</v>
      </c>
      <c r="AA18" s="88">
        <v>8</v>
      </c>
      <c r="AB18" s="17">
        <f t="shared" si="0"/>
        <v>309</v>
      </c>
      <c r="AC18" s="18" t="str">
        <f t="shared" si="1"/>
        <v> </v>
      </c>
      <c r="AD18" s="19" t="str">
        <f t="shared" si="2"/>
        <v> </v>
      </c>
      <c r="AE18" s="20">
        <f>IF(C30="пети",IF(AD18=" ",IF(AC18=" ",IF(Y18=0," ",AVERAGE(D18:R18)),1),0),IF(AD18=" ",IF(AC18=" ",IF(Y18=0," ",AVERAGE(D18:R18,Y18)),1),0))</f>
        <v>2.8</v>
      </c>
      <c r="AF18" s="17" t="str">
        <f t="shared" si="3"/>
        <v>Добар</v>
      </c>
      <c r="AH18" t="str">
        <f t="shared" si="4"/>
        <v> </v>
      </c>
    </row>
    <row r="19" spans="1:34" ht="14.25" thickBot="1" thickTop="1">
      <c r="A19" s="125">
        <v>17</v>
      </c>
      <c r="B19" s="217" t="s">
        <v>270</v>
      </c>
      <c r="C19" s="218" t="s">
        <v>271</v>
      </c>
      <c r="D19" s="222">
        <v>3</v>
      </c>
      <c r="E19" s="223"/>
      <c r="F19" s="223">
        <v>2</v>
      </c>
      <c r="G19" s="223">
        <v>2</v>
      </c>
      <c r="H19" s="223">
        <v>4</v>
      </c>
      <c r="I19" s="223">
        <v>3</v>
      </c>
      <c r="J19" s="223">
        <v>3</v>
      </c>
      <c r="K19" s="223">
        <v>2</v>
      </c>
      <c r="L19" s="223">
        <v>2</v>
      </c>
      <c r="M19" s="223">
        <v>2</v>
      </c>
      <c r="N19" s="223">
        <v>2</v>
      </c>
      <c r="O19" s="223">
        <v>5</v>
      </c>
      <c r="P19" s="223">
        <v>5</v>
      </c>
      <c r="Q19" s="223">
        <v>3</v>
      </c>
      <c r="R19" s="223">
        <v>5</v>
      </c>
      <c r="S19" s="223">
        <v>3</v>
      </c>
      <c r="T19" s="91"/>
      <c r="U19" s="91"/>
      <c r="V19" s="91"/>
      <c r="W19" s="122" t="s">
        <v>124</v>
      </c>
      <c r="X19" s="122"/>
      <c r="Y19" s="123">
        <v>5</v>
      </c>
      <c r="Z19" s="225">
        <v>76</v>
      </c>
      <c r="AA19" s="217">
        <v>4</v>
      </c>
      <c r="AB19" s="17">
        <f t="shared" si="0"/>
        <v>80</v>
      </c>
      <c r="AC19" s="18" t="str">
        <f t="shared" si="1"/>
        <v> </v>
      </c>
      <c r="AD19" s="19" t="str">
        <f t="shared" si="2"/>
        <v> </v>
      </c>
      <c r="AE19" s="20">
        <f>IF(C30="пети",IF(AD19=" ",IF(AC19=" ",IF(Y19=0," ",AVERAGE(D19:R19)),1),0),IF(AD19=" ",IF(AC19=" ",IF(Y19=0," ",AVERAGE(D19:R19,Y19)),1),0))</f>
        <v>3.2</v>
      </c>
      <c r="AF19" s="17" t="str">
        <f t="shared" si="3"/>
        <v>Добар</v>
      </c>
      <c r="AH19" t="str">
        <f t="shared" si="4"/>
        <v> </v>
      </c>
    </row>
    <row r="20" spans="1:34" ht="14.25" thickBot="1" thickTop="1">
      <c r="A20" s="125">
        <v>18</v>
      </c>
      <c r="B20" s="217" t="s">
        <v>272</v>
      </c>
      <c r="C20" s="218" t="s">
        <v>273</v>
      </c>
      <c r="D20" s="90">
        <v>4</v>
      </c>
      <c r="E20" s="91"/>
      <c r="F20" s="91">
        <v>5</v>
      </c>
      <c r="G20" s="91">
        <v>4</v>
      </c>
      <c r="H20" s="91">
        <v>5</v>
      </c>
      <c r="I20" s="91">
        <v>5</v>
      </c>
      <c r="J20" s="91">
        <v>5</v>
      </c>
      <c r="K20" s="91">
        <v>3</v>
      </c>
      <c r="L20" s="91">
        <v>3</v>
      </c>
      <c r="M20" s="91">
        <v>4</v>
      </c>
      <c r="N20" s="91">
        <v>3</v>
      </c>
      <c r="O20" s="91">
        <v>5</v>
      </c>
      <c r="P20" s="91">
        <v>5</v>
      </c>
      <c r="Q20" s="91">
        <v>4</v>
      </c>
      <c r="R20" s="91">
        <v>5</v>
      </c>
      <c r="S20" s="91">
        <v>3</v>
      </c>
      <c r="T20" s="91"/>
      <c r="U20" s="91"/>
      <c r="V20" s="91"/>
      <c r="W20" s="122" t="s">
        <v>124</v>
      </c>
      <c r="X20" s="122"/>
      <c r="Y20" s="123">
        <v>5</v>
      </c>
      <c r="Z20" s="94">
        <v>55</v>
      </c>
      <c r="AA20" s="88">
        <v>0</v>
      </c>
      <c r="AB20" s="19">
        <f t="shared" si="0"/>
        <v>55</v>
      </c>
      <c r="AC20" s="18" t="str">
        <f t="shared" si="1"/>
        <v> </v>
      </c>
      <c r="AD20" s="19" t="str">
        <f t="shared" si="2"/>
        <v> </v>
      </c>
      <c r="AE20" s="20">
        <f>IF(C30="пети",IF(AD20=" ",IF(AC20=" ",IF(Y20=0," ",AVERAGE(D20:R20)),1),0),IF(AD20=" ",IF(AC20=" ",IF(Y20=0," ",AVERAGE(D20:R20,Y20)),1),0))</f>
        <v>4.333333333333333</v>
      </c>
      <c r="AF20" s="17" t="str">
        <f t="shared" si="3"/>
        <v>Врло добар</v>
      </c>
      <c r="AH20" t="str">
        <f t="shared" si="4"/>
        <v> </v>
      </c>
    </row>
    <row r="21" spans="1:34" ht="14.25" thickBot="1" thickTop="1">
      <c r="A21" s="125">
        <v>19</v>
      </c>
      <c r="B21" s="88" t="s">
        <v>272</v>
      </c>
      <c r="C21" s="89" t="s">
        <v>242</v>
      </c>
      <c r="D21" s="222">
        <v>4</v>
      </c>
      <c r="E21" s="223"/>
      <c r="F21" s="223">
        <v>3</v>
      </c>
      <c r="G21" s="223">
        <v>3</v>
      </c>
      <c r="H21" s="223">
        <v>5</v>
      </c>
      <c r="I21" s="223">
        <v>3</v>
      </c>
      <c r="J21" s="223">
        <v>4</v>
      </c>
      <c r="K21" s="223">
        <v>2</v>
      </c>
      <c r="L21" s="223">
        <v>2</v>
      </c>
      <c r="M21" s="223">
        <v>4</v>
      </c>
      <c r="N21" s="223">
        <v>3</v>
      </c>
      <c r="O21" s="223">
        <v>5</v>
      </c>
      <c r="P21" s="223">
        <v>5</v>
      </c>
      <c r="Q21" s="223">
        <v>4</v>
      </c>
      <c r="R21" s="223">
        <v>5</v>
      </c>
      <c r="S21" s="223">
        <v>3</v>
      </c>
      <c r="T21" s="91"/>
      <c r="U21" s="91"/>
      <c r="V21" s="91"/>
      <c r="W21" s="122" t="s">
        <v>124</v>
      </c>
      <c r="X21" s="122"/>
      <c r="Y21" s="123">
        <v>5</v>
      </c>
      <c r="Z21" s="225">
        <v>57</v>
      </c>
      <c r="AA21" s="217">
        <v>10</v>
      </c>
      <c r="AB21" s="21">
        <f t="shared" si="0"/>
        <v>67</v>
      </c>
      <c r="AC21" s="18" t="str">
        <f t="shared" si="1"/>
        <v> </v>
      </c>
      <c r="AD21" s="19" t="str">
        <f t="shared" si="2"/>
        <v> </v>
      </c>
      <c r="AE21" s="20">
        <f>IF(C30="пети",IF(AD21=" ",IF(AC21=" ",IF(Y21=0," ",AVERAGE(D21:R21)),1),0),IF(AD21=" ",IF(AC21=" ",IF(Y21=0," ",AVERAGE(D21:R21,Y21)),1),0))</f>
        <v>3.8</v>
      </c>
      <c r="AF21" s="19" t="str">
        <f t="shared" si="3"/>
        <v>Врло добар</v>
      </c>
      <c r="AH21" t="str">
        <f t="shared" si="4"/>
        <v> </v>
      </c>
    </row>
    <row r="22" spans="1:34" ht="14.25" thickBot="1" thickTop="1">
      <c r="A22" s="125">
        <v>20</v>
      </c>
      <c r="B22" s="88" t="s">
        <v>274</v>
      </c>
      <c r="C22" s="89" t="s">
        <v>275</v>
      </c>
      <c r="D22" s="90">
        <v>5</v>
      </c>
      <c r="E22" s="91"/>
      <c r="F22" s="91">
        <v>5</v>
      </c>
      <c r="G22" s="91">
        <v>5</v>
      </c>
      <c r="H22" s="91">
        <v>5</v>
      </c>
      <c r="I22" s="91">
        <v>5</v>
      </c>
      <c r="J22" s="91">
        <v>5</v>
      </c>
      <c r="K22" s="91">
        <v>5</v>
      </c>
      <c r="L22" s="91">
        <v>5</v>
      </c>
      <c r="M22" s="91">
        <v>5</v>
      </c>
      <c r="N22" s="91">
        <v>5</v>
      </c>
      <c r="O22" s="91">
        <v>5</v>
      </c>
      <c r="P22" s="91">
        <v>5</v>
      </c>
      <c r="Q22" s="91">
        <v>5</v>
      </c>
      <c r="R22" s="91">
        <v>5</v>
      </c>
      <c r="S22" s="91">
        <v>5</v>
      </c>
      <c r="T22" s="91"/>
      <c r="U22" s="91"/>
      <c r="V22" s="91"/>
      <c r="W22" s="122" t="s">
        <v>124</v>
      </c>
      <c r="X22" s="122"/>
      <c r="Y22" s="123">
        <v>5</v>
      </c>
      <c r="Z22" s="94">
        <v>45</v>
      </c>
      <c r="AA22" s="88">
        <v>0</v>
      </c>
      <c r="AB22" s="17">
        <f t="shared" si="0"/>
        <v>45</v>
      </c>
      <c r="AC22" s="18" t="str">
        <f t="shared" si="1"/>
        <v> </v>
      </c>
      <c r="AD22" s="19" t="str">
        <f t="shared" si="2"/>
        <v> </v>
      </c>
      <c r="AE22" s="20">
        <f>IF(C30="пети",IF(AD22=" ",IF(AC22=" ",IF(Y22=0," ",AVERAGE(D22:R22)),1),0),IF(AD22=" ",IF(AC22=" ",IF(Y22=0," ",AVERAGE(D22:R22,Y22)),1),0))</f>
        <v>5</v>
      </c>
      <c r="AF22" s="21" t="str">
        <f t="shared" si="3"/>
        <v>Одличан</v>
      </c>
      <c r="AH22" t="str">
        <f t="shared" si="4"/>
        <v> </v>
      </c>
    </row>
    <row r="23" spans="1:34" ht="13.5" thickTop="1">
      <c r="A23" s="125">
        <v>21</v>
      </c>
      <c r="B23" s="217" t="s">
        <v>274</v>
      </c>
      <c r="C23" s="218" t="s">
        <v>276</v>
      </c>
      <c r="D23" s="222">
        <v>3</v>
      </c>
      <c r="E23" s="223"/>
      <c r="F23" s="223">
        <v>3</v>
      </c>
      <c r="G23" s="223">
        <v>3</v>
      </c>
      <c r="H23" s="223">
        <v>5</v>
      </c>
      <c r="I23" s="223">
        <v>4</v>
      </c>
      <c r="J23" s="223">
        <v>3</v>
      </c>
      <c r="K23" s="223">
        <v>3</v>
      </c>
      <c r="L23" s="223">
        <v>2</v>
      </c>
      <c r="M23" s="223">
        <v>3</v>
      </c>
      <c r="N23" s="223">
        <v>2</v>
      </c>
      <c r="O23" s="223">
        <v>5</v>
      </c>
      <c r="P23" s="223">
        <v>5</v>
      </c>
      <c r="Q23" s="223">
        <v>2</v>
      </c>
      <c r="R23" s="223">
        <v>5</v>
      </c>
      <c r="S23" s="223">
        <v>3</v>
      </c>
      <c r="T23" s="91"/>
      <c r="U23" s="91"/>
      <c r="V23" s="91"/>
      <c r="W23" s="122" t="s">
        <v>124</v>
      </c>
      <c r="X23" s="122"/>
      <c r="Y23" s="123">
        <v>5</v>
      </c>
      <c r="Z23" s="225">
        <v>70</v>
      </c>
      <c r="AA23" s="217">
        <v>6</v>
      </c>
      <c r="AB23" s="19">
        <f t="shared" si="0"/>
        <v>76</v>
      </c>
      <c r="AC23" s="18" t="str">
        <f t="shared" si="1"/>
        <v> </v>
      </c>
      <c r="AD23" s="19" t="str">
        <f t="shared" si="2"/>
        <v> </v>
      </c>
      <c r="AE23" s="20">
        <f>IF(C30="пети",IF(AD23=" ",IF(AC23=" ",IF(Y23=0," ",AVERAGE(D23:R23)),1),0),IF(AD23=" ",IF(AC23=" ",IF(Y23=0," ",AVERAGE(D23:R23,Y23)),1),0))</f>
        <v>3.533333333333333</v>
      </c>
      <c r="AF23" s="17" t="str">
        <f t="shared" si="3"/>
        <v>Врло добар</v>
      </c>
      <c r="AH23" t="str">
        <f t="shared" si="4"/>
        <v> </v>
      </c>
    </row>
    <row r="24" spans="1:34" ht="12.75">
      <c r="A24" s="125">
        <v>22</v>
      </c>
      <c r="B24" s="88" t="s">
        <v>277</v>
      </c>
      <c r="C24" s="89" t="s">
        <v>271</v>
      </c>
      <c r="D24" s="90">
        <v>2</v>
      </c>
      <c r="E24" s="91"/>
      <c r="F24" s="91">
        <v>2</v>
      </c>
      <c r="G24" s="91">
        <v>3</v>
      </c>
      <c r="H24" s="91">
        <v>5</v>
      </c>
      <c r="I24" s="91">
        <v>3</v>
      </c>
      <c r="J24" s="91">
        <v>3</v>
      </c>
      <c r="K24" s="91">
        <v>2</v>
      </c>
      <c r="L24" s="91">
        <v>2</v>
      </c>
      <c r="M24" s="91">
        <v>3</v>
      </c>
      <c r="N24" s="91">
        <v>2</v>
      </c>
      <c r="O24" s="91">
        <v>3</v>
      </c>
      <c r="P24" s="91">
        <v>5</v>
      </c>
      <c r="Q24" s="91">
        <v>2</v>
      </c>
      <c r="R24" s="91">
        <v>5</v>
      </c>
      <c r="S24" s="91">
        <v>3</v>
      </c>
      <c r="T24" s="91"/>
      <c r="U24" s="91"/>
      <c r="V24" s="91"/>
      <c r="W24" s="92" t="s">
        <v>124</v>
      </c>
      <c r="X24" s="92"/>
      <c r="Y24" s="93">
        <v>5</v>
      </c>
      <c r="Z24" s="94">
        <v>65</v>
      </c>
      <c r="AA24" s="88">
        <v>0</v>
      </c>
      <c r="AB24" s="21">
        <f t="shared" si="0"/>
        <v>65</v>
      </c>
      <c r="AC24" s="18" t="str">
        <f t="shared" si="1"/>
        <v> </v>
      </c>
      <c r="AD24" s="19" t="str">
        <f t="shared" si="2"/>
        <v> </v>
      </c>
      <c r="AE24" s="20">
        <f>IF(C30="пети",IF(AD24=" ",IF(AC24=" ",IF(Y24=0," ",AVERAGE(D24:R24)),1),0),IF(AD24=" ",IF(AC24=" ",IF(Y24=0," ",AVERAGE(D24:R24,Y24)),1),0))</f>
        <v>3.1333333333333333</v>
      </c>
      <c r="AF24" s="19" t="str">
        <f t="shared" si="3"/>
        <v>Добар</v>
      </c>
      <c r="AH24" t="str">
        <f t="shared" si="4"/>
        <v> </v>
      </c>
    </row>
    <row r="25" spans="1:34" ht="12.75">
      <c r="A25" s="125">
        <v>23</v>
      </c>
      <c r="B25" s="217" t="s">
        <v>278</v>
      </c>
      <c r="C25" s="218" t="s">
        <v>279</v>
      </c>
      <c r="D25" s="222">
        <v>4</v>
      </c>
      <c r="E25" s="223"/>
      <c r="F25" s="223">
        <v>2</v>
      </c>
      <c r="G25" s="223">
        <v>5</v>
      </c>
      <c r="H25" s="223">
        <v>5</v>
      </c>
      <c r="I25" s="223">
        <v>3</v>
      </c>
      <c r="J25" s="223">
        <v>3</v>
      </c>
      <c r="K25" s="223">
        <v>3</v>
      </c>
      <c r="L25" s="223">
        <v>2</v>
      </c>
      <c r="M25" s="223">
        <v>4</v>
      </c>
      <c r="N25" s="223">
        <v>3</v>
      </c>
      <c r="O25" s="223">
        <v>5</v>
      </c>
      <c r="P25" s="223">
        <v>5</v>
      </c>
      <c r="Q25" s="223">
        <v>4</v>
      </c>
      <c r="R25" s="223">
        <v>5</v>
      </c>
      <c r="S25" s="223">
        <v>5</v>
      </c>
      <c r="T25" s="91"/>
      <c r="U25" s="91"/>
      <c r="V25" s="91"/>
      <c r="W25" s="92" t="s">
        <v>124</v>
      </c>
      <c r="X25" s="92"/>
      <c r="Y25" s="93">
        <v>5</v>
      </c>
      <c r="Z25" s="225">
        <v>96</v>
      </c>
      <c r="AA25" s="217">
        <v>0</v>
      </c>
      <c r="AB25" s="17">
        <f t="shared" si="0"/>
        <v>96</v>
      </c>
      <c r="AC25" s="18" t="str">
        <f t="shared" si="1"/>
        <v> </v>
      </c>
      <c r="AD25" s="19" t="str">
        <f t="shared" si="2"/>
        <v> </v>
      </c>
      <c r="AE25" s="20">
        <f>IF(C30="пети",IF(AD25=" ",IF(AC25=" ",IF(Y25=0," ",AVERAGE(D25:R25)),1),0),IF(AD25=" ",IF(AC25=" ",IF(Y25=0," ",AVERAGE(D25:R25,Y25)),1),0))</f>
        <v>3.8666666666666667</v>
      </c>
      <c r="AF25" s="19" t="str">
        <f t="shared" si="3"/>
        <v>Врло добар</v>
      </c>
      <c r="AH25" t="str">
        <f t="shared" si="4"/>
        <v> </v>
      </c>
    </row>
    <row r="26" spans="1:34" ht="12.75">
      <c r="A26" s="125">
        <v>24</v>
      </c>
      <c r="B26" s="217" t="s">
        <v>280</v>
      </c>
      <c r="C26" s="218" t="s">
        <v>281</v>
      </c>
      <c r="D26" s="222">
        <v>2</v>
      </c>
      <c r="E26" s="223"/>
      <c r="F26" s="223">
        <v>2</v>
      </c>
      <c r="G26" s="223">
        <v>3</v>
      </c>
      <c r="H26" s="223">
        <v>2</v>
      </c>
      <c r="I26" s="223">
        <v>2</v>
      </c>
      <c r="J26" s="223">
        <v>2</v>
      </c>
      <c r="K26" s="223">
        <v>2</v>
      </c>
      <c r="L26" s="223">
        <v>2</v>
      </c>
      <c r="M26" s="223">
        <v>2</v>
      </c>
      <c r="N26" s="223">
        <v>2</v>
      </c>
      <c r="O26" s="223">
        <v>2</v>
      </c>
      <c r="P26" s="223">
        <v>5</v>
      </c>
      <c r="Q26" s="223">
        <v>2</v>
      </c>
      <c r="R26" s="223">
        <v>5</v>
      </c>
      <c r="S26" s="223">
        <v>4</v>
      </c>
      <c r="T26" s="91"/>
      <c r="U26" s="91"/>
      <c r="V26" s="91"/>
      <c r="W26" s="92" t="s">
        <v>124</v>
      </c>
      <c r="X26" s="92"/>
      <c r="Y26" s="93">
        <v>5</v>
      </c>
      <c r="Z26" s="225">
        <v>71</v>
      </c>
      <c r="AA26" s="217">
        <v>3</v>
      </c>
      <c r="AB26" s="17">
        <f t="shared" si="0"/>
        <v>74</v>
      </c>
      <c r="AC26" s="18" t="str">
        <f t="shared" si="1"/>
        <v> </v>
      </c>
      <c r="AD26" s="19" t="str">
        <f t="shared" si="2"/>
        <v> </v>
      </c>
      <c r="AE26" s="20">
        <f>IF(C30="пети",IF(AD26=" ",IF(AC26=" ",IF(Y26=0," ",AVERAGE(D26:R26)),1),0),IF(AD26=" ",IF(AC26=" ",IF(Y26=0," ",AVERAGE(D26:R26,Y26)),1),0))</f>
        <v>2.6666666666666665</v>
      </c>
      <c r="AF26" s="21" t="str">
        <f t="shared" si="3"/>
        <v>Добар</v>
      </c>
      <c r="AH26" t="str">
        <f t="shared" si="4"/>
        <v> </v>
      </c>
    </row>
    <row r="27" spans="1:34" ht="12.75">
      <c r="A27" s="125">
        <v>25</v>
      </c>
      <c r="B27" s="88" t="s">
        <v>280</v>
      </c>
      <c r="C27" s="89" t="s">
        <v>282</v>
      </c>
      <c r="D27" s="90">
        <v>3</v>
      </c>
      <c r="E27" s="91"/>
      <c r="F27" s="91">
        <v>2</v>
      </c>
      <c r="G27" s="91">
        <v>4</v>
      </c>
      <c r="H27" s="91">
        <v>5</v>
      </c>
      <c r="I27" s="91">
        <v>3</v>
      </c>
      <c r="J27" s="91">
        <v>3</v>
      </c>
      <c r="K27" s="91">
        <v>3</v>
      </c>
      <c r="L27" s="91">
        <v>2</v>
      </c>
      <c r="M27" s="91">
        <v>4</v>
      </c>
      <c r="N27" s="91">
        <v>3</v>
      </c>
      <c r="O27" s="91">
        <v>5</v>
      </c>
      <c r="P27" s="91">
        <v>5</v>
      </c>
      <c r="Q27" s="91">
        <v>4</v>
      </c>
      <c r="R27" s="91">
        <v>5</v>
      </c>
      <c r="S27" s="91">
        <v>5</v>
      </c>
      <c r="T27" s="91"/>
      <c r="U27" s="91"/>
      <c r="V27" s="91"/>
      <c r="W27" s="92" t="s">
        <v>124</v>
      </c>
      <c r="X27" s="92"/>
      <c r="Y27" s="93">
        <v>5</v>
      </c>
      <c r="Z27" s="94">
        <v>61</v>
      </c>
      <c r="AA27" s="88">
        <v>0</v>
      </c>
      <c r="AB27" s="19">
        <f t="shared" si="0"/>
        <v>61</v>
      </c>
      <c r="AC27" s="18" t="str">
        <f t="shared" si="1"/>
        <v> </v>
      </c>
      <c r="AD27" s="19" t="str">
        <f t="shared" si="2"/>
        <v> </v>
      </c>
      <c r="AE27" s="20">
        <f>IF(C30="пети",IF(AD27=" ",IF(AC27=" ",IF(Y27=0," ",AVERAGE(D27:R27)),1),0),IF(AD27=" ",IF(AC27=" ",IF(Y27=0," ",AVERAGE(D27:R27,Y27)),1),0))</f>
        <v>3.7333333333333334</v>
      </c>
      <c r="AF27" s="19" t="str">
        <f t="shared" si="3"/>
        <v>Врло добар</v>
      </c>
      <c r="AH27" t="str">
        <f t="shared" si="4"/>
        <v> </v>
      </c>
    </row>
    <row r="28" spans="1:34" ht="13.5" thickBot="1">
      <c r="A28" s="125">
        <v>26</v>
      </c>
      <c r="B28" s="219" t="s">
        <v>280</v>
      </c>
      <c r="C28" s="218" t="s">
        <v>241</v>
      </c>
      <c r="D28" s="222">
        <v>4</v>
      </c>
      <c r="E28" s="223"/>
      <c r="F28" s="223">
        <v>5</v>
      </c>
      <c r="G28" s="223">
        <v>5</v>
      </c>
      <c r="H28" s="223">
        <v>5</v>
      </c>
      <c r="I28" s="223">
        <v>5</v>
      </c>
      <c r="J28" s="223">
        <v>5</v>
      </c>
      <c r="K28" s="223">
        <v>4</v>
      </c>
      <c r="L28" s="223">
        <v>3</v>
      </c>
      <c r="M28" s="223">
        <v>5</v>
      </c>
      <c r="N28" s="223">
        <v>3</v>
      </c>
      <c r="O28" s="223">
        <v>5</v>
      </c>
      <c r="P28" s="223">
        <v>5</v>
      </c>
      <c r="Q28" s="223">
        <v>4</v>
      </c>
      <c r="R28" s="223">
        <v>5</v>
      </c>
      <c r="S28" s="223">
        <v>4</v>
      </c>
      <c r="T28" s="91"/>
      <c r="U28" s="91"/>
      <c r="V28" s="91"/>
      <c r="W28" s="92" t="s">
        <v>124</v>
      </c>
      <c r="X28" s="92"/>
      <c r="Y28" s="93">
        <v>5</v>
      </c>
      <c r="Z28" s="225">
        <v>128</v>
      </c>
      <c r="AA28" s="217">
        <v>3</v>
      </c>
      <c r="AB28" s="21">
        <f t="shared" si="0"/>
        <v>131</v>
      </c>
      <c r="AC28" s="18" t="str">
        <f t="shared" si="1"/>
        <v> </v>
      </c>
      <c r="AD28" s="19" t="str">
        <f t="shared" si="2"/>
        <v> </v>
      </c>
      <c r="AE28" s="20">
        <f>IF(C30="пети",IF(AD28=" ",IF(AC28=" ",IF(Y28=0," ",AVERAGE(D28:R28)),1),0),IF(AD28=" ",IF(AC28=" ",IF(Y28=0," ",AVERAGE(D28:R28,Y28)),1),0))</f>
        <v>4.533333333333333</v>
      </c>
      <c r="AF28" s="21" t="str">
        <f t="shared" si="3"/>
        <v>Одличан</v>
      </c>
      <c r="AH28" t="str">
        <f t="shared" si="4"/>
        <v> </v>
      </c>
    </row>
    <row r="29" spans="1:32" ht="15" customHeight="1" thickBot="1" thickTop="1">
      <c r="A29" s="2"/>
      <c r="B29" s="1"/>
      <c r="Z29" s="22">
        <f>SUM(Z3:Z28)</f>
        <v>2603</v>
      </c>
      <c r="AA29" s="22">
        <f>SUM(AA3:AA28)</f>
        <v>109</v>
      </c>
      <c r="AB29" s="22">
        <f>SUM(AB3:AB28)</f>
        <v>2712</v>
      </c>
      <c r="AC29" s="22">
        <f>SUM(AC3:AC28)</f>
        <v>0</v>
      </c>
      <c r="AD29" s="22">
        <f>SUM(AD3:AD28)</f>
        <v>0</v>
      </c>
      <c r="AE29" s="113"/>
      <c r="AF29" s="53"/>
    </row>
    <row r="30" spans="1:32" ht="30" customHeight="1" thickBot="1" thickTop="1">
      <c r="A30" s="1"/>
      <c r="B30" s="130" t="s">
        <v>212</v>
      </c>
      <c r="C30" s="131" t="s">
        <v>210</v>
      </c>
      <c r="Z30" s="1"/>
      <c r="AA30" s="1"/>
      <c r="AB30" s="1"/>
      <c r="AC30" s="2"/>
      <c r="AD30" s="1"/>
      <c r="AE30" s="1"/>
      <c r="AF30" s="1"/>
    </row>
    <row r="31" spans="1:32" ht="12" customHeight="1" hidden="1">
      <c r="A31" s="1"/>
      <c r="B31" s="1"/>
      <c r="C31" s="5" t="s">
        <v>53</v>
      </c>
      <c r="Z31" s="1"/>
      <c r="AA31" s="1"/>
      <c r="AB31" s="1"/>
      <c r="AC31" s="1"/>
      <c r="AD31" s="1"/>
      <c r="AE31" s="1"/>
      <c r="AF31" s="1"/>
    </row>
    <row r="32" spans="3:29" ht="12" customHeight="1" hidden="1">
      <c r="C32" t="s">
        <v>11</v>
      </c>
      <c r="AC32" s="1"/>
    </row>
    <row r="33" spans="3:29" ht="12" customHeight="1" hidden="1">
      <c r="C33" t="s">
        <v>12</v>
      </c>
      <c r="AC33" s="1"/>
    </row>
    <row r="34" spans="3:29" ht="12" customHeight="1" hidden="1">
      <c r="C34" t="s">
        <v>10</v>
      </c>
      <c r="AC34" s="1"/>
    </row>
    <row r="35" spans="3:29" ht="12" customHeight="1" hidden="1">
      <c r="C35" t="s">
        <v>13</v>
      </c>
      <c r="AC35" s="1"/>
    </row>
    <row r="36" ht="12" customHeight="1" hidden="1">
      <c r="C36" t="s">
        <v>14</v>
      </c>
    </row>
    <row r="37" ht="12" customHeight="1" hidden="1"/>
    <row r="38" ht="12" customHeight="1" hidden="1">
      <c r="C38" s="5" t="s">
        <v>8</v>
      </c>
    </row>
    <row r="39" ht="12" customHeight="1" hidden="1">
      <c r="C39" t="s">
        <v>124</v>
      </c>
    </row>
    <row r="40" ht="12" customHeight="1" hidden="1">
      <c r="C40" t="s">
        <v>125</v>
      </c>
    </row>
    <row r="41" ht="12" customHeight="1" hidden="1">
      <c r="C41" t="s">
        <v>126</v>
      </c>
    </row>
    <row r="42" ht="12" customHeight="1" hidden="1">
      <c r="C42" s="5" t="s">
        <v>9</v>
      </c>
    </row>
    <row r="43" ht="12" customHeight="1" hidden="1">
      <c r="C43" t="s">
        <v>124</v>
      </c>
    </row>
    <row r="44" ht="12" customHeight="1" hidden="1">
      <c r="C44" t="s">
        <v>125</v>
      </c>
    </row>
    <row r="45" ht="12" customHeight="1" hidden="1">
      <c r="C45" t="s">
        <v>126</v>
      </c>
    </row>
    <row r="46" ht="12" customHeight="1" hidden="1"/>
    <row r="47" ht="12" customHeight="1" hidden="1">
      <c r="C47" s="5" t="s">
        <v>51</v>
      </c>
    </row>
    <row r="48" ht="12" customHeight="1" hidden="1">
      <c r="C48" t="s">
        <v>52</v>
      </c>
    </row>
    <row r="49" ht="12" customHeight="1" hidden="1">
      <c r="C49" t="s">
        <v>24</v>
      </c>
    </row>
    <row r="50" ht="12" customHeight="1" hidden="1">
      <c r="C50" t="s">
        <v>25</v>
      </c>
    </row>
    <row r="51" ht="12" customHeight="1" hidden="1">
      <c r="C51" t="s">
        <v>26</v>
      </c>
    </row>
    <row r="52" ht="12" customHeight="1" hidden="1">
      <c r="C52" t="s">
        <v>27</v>
      </c>
    </row>
    <row r="53" ht="12" customHeight="1" hidden="1"/>
    <row r="54" ht="12" customHeight="1" hidden="1"/>
    <row r="55" ht="12" customHeight="1" hidden="1">
      <c r="C55" t="s">
        <v>170</v>
      </c>
    </row>
    <row r="56" ht="12" customHeight="1" hidden="1">
      <c r="C56" t="s">
        <v>171</v>
      </c>
    </row>
    <row r="57" ht="12" customHeight="1" hidden="1">
      <c r="C57" t="s">
        <v>172</v>
      </c>
    </row>
    <row r="58" ht="12" customHeight="1" hidden="1">
      <c r="C58" t="s">
        <v>173</v>
      </c>
    </row>
    <row r="59" ht="12" customHeight="1" hidden="1">
      <c r="C59" t="s">
        <v>174</v>
      </c>
    </row>
    <row r="60" ht="12" customHeight="1" hidden="1">
      <c r="C60" t="s">
        <v>175</v>
      </c>
    </row>
    <row r="61" ht="12" customHeight="1" hidden="1"/>
    <row r="62" ht="12" customHeight="1" hidden="1"/>
    <row r="63" ht="12" customHeight="1" hidden="1">
      <c r="C63" t="s">
        <v>131</v>
      </c>
    </row>
    <row r="64" ht="12" customHeight="1" hidden="1">
      <c r="C64" t="s">
        <v>132</v>
      </c>
    </row>
    <row r="65" ht="12" customHeight="1" hidden="1">
      <c r="C65" t="s">
        <v>133</v>
      </c>
    </row>
    <row r="66" ht="12" customHeight="1" hidden="1">
      <c r="C66" t="s">
        <v>134</v>
      </c>
    </row>
    <row r="67" ht="12" customHeight="1" hidden="1">
      <c r="C67" t="s">
        <v>177</v>
      </c>
    </row>
    <row r="68" ht="12" customHeight="1" hidden="1">
      <c r="C68" t="s">
        <v>135</v>
      </c>
    </row>
    <row r="69" ht="12" customHeight="1" hidden="1">
      <c r="C69" t="s">
        <v>136</v>
      </c>
    </row>
    <row r="70" ht="12" customHeight="1" hidden="1">
      <c r="C70" t="s">
        <v>137</v>
      </c>
    </row>
    <row r="71" ht="12" customHeight="1" hidden="1">
      <c r="C71" t="s">
        <v>183</v>
      </c>
    </row>
    <row r="72" ht="12" customHeight="1" hidden="1"/>
    <row r="73" ht="15" customHeight="1" hidden="1">
      <c r="C73" t="s">
        <v>211</v>
      </c>
    </row>
    <row r="74" ht="12.75" hidden="1">
      <c r="C74" t="s">
        <v>207</v>
      </c>
    </row>
    <row r="75" ht="12.75" hidden="1">
      <c r="C75" t="s">
        <v>208</v>
      </c>
    </row>
    <row r="76" ht="12.75" hidden="1">
      <c r="C76" t="s">
        <v>209</v>
      </c>
    </row>
    <row r="77" ht="12.75" hidden="1">
      <c r="C77" t="s">
        <v>210</v>
      </c>
    </row>
    <row r="78" ht="13.5" thickTop="1"/>
  </sheetData>
  <sheetProtection/>
  <mergeCells count="9">
    <mergeCell ref="AF1:AF2"/>
    <mergeCell ref="AE1:AE2"/>
    <mergeCell ref="AC1:AC2"/>
    <mergeCell ref="AD1:AD2"/>
    <mergeCell ref="A1:A2"/>
    <mergeCell ref="C1:C2"/>
    <mergeCell ref="D1:Y1"/>
    <mergeCell ref="Z1:AB1"/>
    <mergeCell ref="B1:B2"/>
  </mergeCells>
  <dataValidations count="6">
    <dataValidation type="list" allowBlank="1" showInputMessage="1" showErrorMessage="1" sqref="C30">
      <formula1>$C$74:$C$77</formula1>
    </dataValidation>
    <dataValidation type="list" allowBlank="1" showInputMessage="1" showErrorMessage="1" sqref="W3:W28">
      <formula1>$C$39:$C$41</formula1>
    </dataValidation>
    <dataValidation type="whole" allowBlank="1" showInputMessage="1" showErrorMessage="1" errorTitle="Грешка!!!" error="Унесите оцену од 1 до 5 или 0 за неоцењеног ученика!" sqref="D3:V28">
      <formula1>0</formula1>
      <formula2>5</formula2>
    </dataValidation>
    <dataValidation type="whole" allowBlank="1" showInputMessage="1" showErrorMessage="1" errorTitle="Грешка!!!" error="Унесите оцену из владања од 1 до 5!" sqref="Y3:Y28">
      <formula1>1</formula1>
      <formula2>5</formula2>
    </dataValidation>
    <dataValidation type="list" allowBlank="1" showInputMessage="1" showErrorMessage="1" sqref="F2">
      <formula1>$C$55:$C$60</formula1>
    </dataValidation>
    <dataValidation type="list" allowBlank="1" showInputMessage="1" showErrorMessage="1" sqref="X3:X28">
      <formula1>$C$43:$C$45</formula1>
    </dataValidation>
  </dataValidations>
  <printOptions/>
  <pageMargins left="0.25" right="0" top="0.5" bottom="0.5" header="0.25" footer="0.25"/>
  <pageSetup horizontalDpi="600" verticalDpi="600" orientation="landscape" paperSize="9" r:id="rId3"/>
  <ignoredErrors>
    <ignoredError sqref="AB3:AB2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G46"/>
  <sheetViews>
    <sheetView tabSelected="1" zoomScalePageLayoutView="0" workbookViewId="0" topLeftCell="A1">
      <selection activeCell="Q56" sqref="Q56"/>
    </sheetView>
  </sheetViews>
  <sheetFormatPr defaultColWidth="9.140625" defaultRowHeight="12.75"/>
  <cols>
    <col min="1" max="1" width="6.00390625" style="140" customWidth="1"/>
    <col min="2" max="2" width="12.8515625" style="0" customWidth="1"/>
    <col min="3" max="3" width="12.00390625" style="0" customWidth="1"/>
    <col min="4" max="4" width="13.8515625" style="87" customWidth="1"/>
    <col min="5" max="6" width="15.8515625" style="87" customWidth="1"/>
    <col min="7" max="8" width="12.7109375" style="0" customWidth="1"/>
    <col min="9" max="9" width="13.28125" style="0" customWidth="1"/>
    <col min="10" max="11" width="13.140625" style="0" customWidth="1"/>
    <col min="12" max="12" width="11.7109375" style="0" customWidth="1"/>
    <col min="13" max="13" width="17.00390625" style="0" customWidth="1"/>
    <col min="14" max="14" width="15.7109375" style="0" customWidth="1"/>
    <col min="15" max="16" width="11.421875" style="0" customWidth="1"/>
    <col min="17" max="17" width="25.28125" style="0" customWidth="1"/>
    <col min="18" max="18" width="16.7109375" style="0" customWidth="1"/>
    <col min="19" max="19" width="15.7109375" style="0" customWidth="1"/>
    <col min="20" max="20" width="15.7109375" style="119" customWidth="1"/>
    <col min="21" max="21" width="15.7109375" style="0" customWidth="1"/>
    <col min="22" max="22" width="15.7109375" style="119" customWidth="1"/>
    <col min="23" max="23" width="15.7109375" style="0" customWidth="1"/>
    <col min="24" max="24" width="15.7109375" style="119" customWidth="1"/>
    <col min="25" max="30" width="15.7109375" style="0" customWidth="1"/>
    <col min="31" max="31" width="30.7109375" style="0" customWidth="1"/>
    <col min="32" max="40" width="30.7109375" style="0" hidden="1" customWidth="1"/>
    <col min="41" max="41" width="30.7109375" style="6" hidden="1" customWidth="1"/>
    <col min="42" max="77" width="30.7109375" style="0" hidden="1" customWidth="1"/>
    <col min="78" max="78" width="30.7109375" style="6" hidden="1" customWidth="1"/>
    <col min="79" max="85" width="30.7109375" style="0" hidden="1" customWidth="1"/>
    <col min="86" max="87" width="20.7109375" style="0" customWidth="1"/>
  </cols>
  <sheetData>
    <row r="1" spans="1:85" s="137" customFormat="1" ht="38.25">
      <c r="A1" s="132" t="s">
        <v>188</v>
      </c>
      <c r="B1" s="132" t="s">
        <v>108</v>
      </c>
      <c r="C1" s="132" t="s">
        <v>189</v>
      </c>
      <c r="D1" s="133" t="s">
        <v>190</v>
      </c>
      <c r="E1" s="134" t="s">
        <v>112</v>
      </c>
      <c r="F1" s="134" t="s">
        <v>201</v>
      </c>
      <c r="G1" s="132" t="s">
        <v>56</v>
      </c>
      <c r="H1" s="132" t="s">
        <v>200</v>
      </c>
      <c r="I1" s="132" t="s">
        <v>191</v>
      </c>
      <c r="J1" s="132" t="s">
        <v>205</v>
      </c>
      <c r="K1" s="132" t="s">
        <v>206</v>
      </c>
      <c r="L1" s="135" t="s">
        <v>57</v>
      </c>
      <c r="M1" s="135" t="s">
        <v>58</v>
      </c>
      <c r="N1" s="135" t="s">
        <v>60</v>
      </c>
      <c r="O1" s="132" t="s">
        <v>127</v>
      </c>
      <c r="P1" s="132" t="s">
        <v>128</v>
      </c>
      <c r="Q1" s="132" t="s">
        <v>129</v>
      </c>
      <c r="R1" s="142" t="s">
        <v>192</v>
      </c>
      <c r="S1" s="143" t="s">
        <v>185</v>
      </c>
      <c r="T1" s="144" t="s">
        <v>184</v>
      </c>
      <c r="U1" s="145" t="s">
        <v>186</v>
      </c>
      <c r="V1" s="146" t="s">
        <v>193</v>
      </c>
      <c r="W1" s="147" t="s">
        <v>180</v>
      </c>
      <c r="X1" s="148" t="s">
        <v>194</v>
      </c>
      <c r="Y1" s="149" t="s">
        <v>187</v>
      </c>
      <c r="Z1" s="149" t="s">
        <v>197</v>
      </c>
      <c r="AA1" s="149" t="s">
        <v>198</v>
      </c>
      <c r="AB1" s="149" t="s">
        <v>196</v>
      </c>
      <c r="AC1" s="149" t="s">
        <v>195</v>
      </c>
      <c r="AD1" s="149" t="s">
        <v>199</v>
      </c>
      <c r="AE1" s="132" t="s">
        <v>130</v>
      </c>
      <c r="AF1" s="136" t="s">
        <v>110</v>
      </c>
      <c r="AG1" s="137" t="s">
        <v>61</v>
      </c>
      <c r="AH1" s="137" t="s">
        <v>111</v>
      </c>
      <c r="AI1" s="136" t="s">
        <v>54</v>
      </c>
      <c r="AJ1" s="137" t="s">
        <v>55</v>
      </c>
      <c r="AK1" s="137" t="s">
        <v>181</v>
      </c>
      <c r="AL1" s="136" t="s">
        <v>59</v>
      </c>
      <c r="AM1" s="136" t="s">
        <v>202</v>
      </c>
      <c r="AN1" s="137" t="s">
        <v>68</v>
      </c>
      <c r="AO1" s="138" t="s">
        <v>69</v>
      </c>
      <c r="AP1" s="137" t="s">
        <v>70</v>
      </c>
      <c r="AQ1" s="137" t="s">
        <v>71</v>
      </c>
      <c r="AR1" s="137" t="s">
        <v>72</v>
      </c>
      <c r="AS1" s="137" t="s">
        <v>73</v>
      </c>
      <c r="AT1" s="137" t="s">
        <v>74</v>
      </c>
      <c r="AU1" s="137" t="s">
        <v>75</v>
      </c>
      <c r="AV1" s="137" t="s">
        <v>76</v>
      </c>
      <c r="AW1" s="137" t="s">
        <v>77</v>
      </c>
      <c r="AX1" s="137" t="s">
        <v>78</v>
      </c>
      <c r="AY1" s="137" t="s">
        <v>79</v>
      </c>
      <c r="AZ1" s="137" t="s">
        <v>80</v>
      </c>
      <c r="BA1" s="137" t="s">
        <v>81</v>
      </c>
      <c r="BB1" s="137" t="s">
        <v>82</v>
      </c>
      <c r="BC1" s="137" t="s">
        <v>83</v>
      </c>
      <c r="BD1" s="137" t="s">
        <v>84</v>
      </c>
      <c r="BE1" s="137" t="s">
        <v>85</v>
      </c>
      <c r="BF1" s="137" t="s">
        <v>86</v>
      </c>
      <c r="BG1" s="137" t="s">
        <v>87</v>
      </c>
      <c r="BH1" s="137" t="s">
        <v>88</v>
      </c>
      <c r="BI1" s="137" t="s">
        <v>89</v>
      </c>
      <c r="BJ1" s="137" t="s">
        <v>90</v>
      </c>
      <c r="BK1" s="137" t="s">
        <v>91</v>
      </c>
      <c r="BL1" s="137" t="s">
        <v>92</v>
      </c>
      <c r="BM1" s="137" t="s">
        <v>93</v>
      </c>
      <c r="BN1" s="137" t="s">
        <v>94</v>
      </c>
      <c r="BO1" s="137" t="s">
        <v>95</v>
      </c>
      <c r="BP1" s="137" t="s">
        <v>96</v>
      </c>
      <c r="BQ1" s="137" t="s">
        <v>97</v>
      </c>
      <c r="BR1" s="137" t="s">
        <v>98</v>
      </c>
      <c r="BS1" s="137" t="s">
        <v>99</v>
      </c>
      <c r="BT1" s="137" t="s">
        <v>100</v>
      </c>
      <c r="BU1" s="137" t="s">
        <v>101</v>
      </c>
      <c r="BV1" s="137" t="s">
        <v>102</v>
      </c>
      <c r="BW1" s="137" t="s">
        <v>103</v>
      </c>
      <c r="BX1" s="137" t="s">
        <v>62</v>
      </c>
      <c r="BY1" s="137" t="s">
        <v>63</v>
      </c>
      <c r="BZ1" s="138" t="s">
        <v>64</v>
      </c>
      <c r="CA1" s="137" t="s">
        <v>65</v>
      </c>
      <c r="CB1" s="137" t="s">
        <v>66</v>
      </c>
      <c r="CC1" s="137" t="s">
        <v>106</v>
      </c>
      <c r="CD1" s="137" t="s">
        <v>107</v>
      </c>
      <c r="CE1" s="137" t="s">
        <v>105</v>
      </c>
      <c r="CF1" s="137" t="s">
        <v>104</v>
      </c>
      <c r="CG1" s="137" t="s">
        <v>234</v>
      </c>
    </row>
    <row r="2" spans="1:85" ht="15">
      <c r="A2" s="139">
        <f>'оцене ученика'!A3</f>
        <v>1</v>
      </c>
      <c r="B2" s="84" t="str">
        <f>'оцене ученика'!B3</f>
        <v>Анђелић</v>
      </c>
      <c r="C2" s="84" t="str">
        <f>'оцене ученика'!C3</f>
        <v>Драган</v>
      </c>
      <c r="D2" s="207" t="s">
        <v>292</v>
      </c>
      <c r="E2" s="212">
        <v>2709001782815</v>
      </c>
      <c r="F2" s="126" t="s">
        <v>203</v>
      </c>
      <c r="G2" s="211" t="s">
        <v>299</v>
      </c>
      <c r="H2" s="211" t="s">
        <v>300</v>
      </c>
      <c r="I2" s="84" t="str">
        <f>LEFT(E2,2)&amp;"."&amp;MID(E2,3,2)&amp;"."&amp;IF(VALUE(MID(E2,5,1))&gt;8,"1","2")&amp;MID(E2,5,3)&amp;"."</f>
        <v>27.09.2001.</v>
      </c>
      <c r="J2" s="92" t="s">
        <v>284</v>
      </c>
      <c r="K2" s="208" t="s">
        <v>291</v>
      </c>
      <c r="L2" s="92" t="s">
        <v>284</v>
      </c>
      <c r="M2" s="92" t="s">
        <v>178</v>
      </c>
      <c r="N2" s="141" t="str">
        <f>'оцене ученика'!C30</f>
        <v>осми</v>
      </c>
      <c r="O2" s="92" t="s">
        <v>165</v>
      </c>
      <c r="P2" s="92" t="s">
        <v>179</v>
      </c>
      <c r="Q2" s="92" t="s">
        <v>133</v>
      </c>
      <c r="R2" s="213" t="s">
        <v>376</v>
      </c>
      <c r="S2" s="208" t="s">
        <v>382</v>
      </c>
      <c r="T2" s="206"/>
      <c r="U2" s="92"/>
      <c r="V2" s="206"/>
      <c r="W2" s="92"/>
      <c r="X2" s="206"/>
      <c r="Y2" s="92"/>
      <c r="Z2" s="126"/>
      <c r="AA2" s="92" t="s">
        <v>224</v>
      </c>
      <c r="AB2" s="92"/>
      <c r="AC2" s="92"/>
      <c r="AD2" s="92"/>
      <c r="AE2" s="92"/>
      <c r="AF2" t="str">
        <f>'подаци о школи за сведочанство'!$B$1</f>
        <v>Академик Миленко Шушић</v>
      </c>
      <c r="AG2" t="str">
        <f>'подаци о школи за сведочанство'!$B$2</f>
        <v>Гуча</v>
      </c>
      <c r="AH2" t="str">
        <f>'подаци о школи за сведочанство'!$B$3</f>
        <v>Лучани</v>
      </c>
      <c r="AI2" t="str">
        <f>'подаци о школи за сведочанство'!$B$4</f>
        <v>022-05-49/2013-07</v>
      </c>
      <c r="AJ2" t="str">
        <f>'подаци о школи за сведочанство'!$B$5</f>
        <v>21.03.2014.</v>
      </c>
      <c r="AK2" t="str">
        <f>'подаци о школи за сведочанство'!$B$6</f>
        <v>Министарство просвете, науке и технолошког развоја</v>
      </c>
      <c r="AL2">
        <f>'подаци о школи за сведочанство'!$B$7</f>
        <v>2015</v>
      </c>
      <c r="AM2">
        <f>IF(F2="","",IF(F2="Мушки","",IF(F2="Женски","--")))</f>
      </c>
      <c r="AN2" t="str">
        <f>'оцене ученика'!$D$2</f>
        <v>Српски језик</v>
      </c>
      <c r="AO2" s="6" t="str">
        <f>IF('оцене ученика'!D3=1,"недовољан     1",IF('оцене ученика'!D3=2,"довољан     2",IF('оцене ученика'!D3=3,"добар     3",IF('оцене ученика'!D3=4,"врло добар     4",IF('оцене ученика'!D3=5,"одличан     5"," ")))))</f>
        <v>добар     3</v>
      </c>
      <c r="AP2" t="str">
        <f>IF('оцене ученика'!$E$2=0," ",'оцене ученика'!$E$2)</f>
        <v> </v>
      </c>
      <c r="AQ2" t="str">
        <f>IF('оцене ученика'!E3=1,"недовољан     1",IF('оцене ученика'!E3=2,"довољан     2",IF('оцене ученика'!E3=3,"добар     3",IF('оцене ученика'!E3=4,"врло добар     4",IF('оцене ученика'!E3=5,"одличан     5"," ")))))</f>
        <v> </v>
      </c>
      <c r="AR2" t="str">
        <f>IF('оцене ученика'!$F$2=0," ",'оцене ученика'!$F$2)</f>
        <v>Енглески</v>
      </c>
      <c r="AS2" t="str">
        <f>IF('оцене ученика'!F3=1,"недовољан     1",IF('оцене ученика'!F3=2,"довољан     2",IF('оцене ученика'!F3=3,"добар     3",IF('оцене ученика'!F3=4,"врло добар     4",IF('оцене ученика'!F3=5,"одличан     5"," ")))))</f>
        <v>добар     3</v>
      </c>
      <c r="AT2" t="str">
        <f>IF('оцене ученика'!$G$2=0," ",'оцене ученика'!$G$2)</f>
        <v>Ликовна култура</v>
      </c>
      <c r="AU2" t="str">
        <f>IF('оцене ученика'!G3=1,"недовољан     1",IF('оцене ученика'!G3=2,"довољан     2",IF('оцене ученика'!G3=3,"добар     3",IF('оцене ученика'!G3=4,"врло добар     4",IF('оцене ученика'!G3=5,"одличан     5"," ")))))</f>
        <v>добар     3</v>
      </c>
      <c r="AV2" t="str">
        <f>IF('оцене ученика'!$H$2=0," ",'оцене ученика'!$H$2)</f>
        <v>Музичка култура</v>
      </c>
      <c r="AW2" t="str">
        <f>IF('оцене ученика'!H3=1,"недовољан     1",IF('оцене ученика'!H3=2,"довољан     2",IF('оцене ученика'!H3=3,"добар     3",IF('оцене ученика'!H3=4,"врло добар     4",IF('оцене ученика'!H3=5,"одличан     5"," ")))))</f>
        <v>врло добар     4</v>
      </c>
      <c r="AX2" t="str">
        <f>IF('оцене ученика'!$I$2=0," ",'оцене ученика'!$I$2)</f>
        <v>Историја</v>
      </c>
      <c r="AY2" t="str">
        <f>IF('оцене ученика'!I3=1,"недовољан     1",IF('оцене ученика'!I3=2,"довољан     2",IF('оцене ученика'!I3=3,"добар     3",IF('оцене ученика'!I3=4,"врло добар     4",IF('оцене ученика'!I3=5,"одличан     5"," ")))))</f>
        <v>довољан     2</v>
      </c>
      <c r="AZ2" t="str">
        <f>IF('оцене ученика'!$J$2=0," ",'оцене ученика'!$J$2)</f>
        <v>Географија</v>
      </c>
      <c r="BA2" t="str">
        <f>IF('оцене ученика'!J3=1,"недовољан     1",IF('оцене ученика'!J3=2,"довољан     2",IF('оцене ученика'!J3=3,"добар     3",IF('оцене ученика'!J3=4,"врло добар     4",IF('оцене ученика'!J3=5,"одличан     5"," ")))))</f>
        <v>добар     3</v>
      </c>
      <c r="BB2" t="str">
        <f>IF('оцене ученика'!$K$2=0," ",'оцене ученика'!$K$2)</f>
        <v>Физика</v>
      </c>
      <c r="BC2" t="str">
        <f>IF('оцене ученика'!K3=1,"недовољан     1",IF('оцене ученика'!K3=2,"довољан     2",IF('оцене ученика'!K3=3,"добар     3",IF('оцене ученика'!K3=4,"врло добар     4",IF('оцене ученика'!K3=5,"одличан     5"," ")))))</f>
        <v>довољан     2</v>
      </c>
      <c r="BD2" t="str">
        <f>IF('оцене ученика'!$L$2=0," ",'оцене ученика'!$L$2)</f>
        <v>Математика</v>
      </c>
      <c r="BE2" t="str">
        <f>IF('оцене ученика'!L3=1,"недовољан     1",IF('оцене ученика'!L3=2,"довољан     2",IF('оцене ученика'!L3=3,"добар     3",IF('оцене ученика'!L3=4,"врло добар     4",IF('оцене ученика'!L3=5,"одличан     5"," ")))))</f>
        <v>довољан     2</v>
      </c>
      <c r="BF2" t="str">
        <f>IF('оцене ученика'!$M$2=0," ",'оцене ученика'!$M$2)</f>
        <v>Биологија</v>
      </c>
      <c r="BG2" t="str">
        <f>IF('оцене ученика'!M3=1,"недовољан     1",IF('оцене ученика'!M3=2,"довољан     2",IF('оцене ученика'!M3=3,"добар     3",IF('оцене ученика'!M3=4,"врло добар     4",IF('оцене ученика'!M3=5,"одличан     5"," ")))))</f>
        <v>добар     3</v>
      </c>
      <c r="BH2" t="str">
        <f>IF('оцене ученика'!$N$2=0," ",'оцене ученика'!$N$2)</f>
        <v>Хемија</v>
      </c>
      <c r="BI2" t="str">
        <f>IF('оцене ученика'!N3=1,"недовољан     1",IF('оцене ученика'!N3=2,"довољан     2",IF('оцене ученика'!N3=3,"добар     3",IF('оцене ученика'!N3=4,"врло добар     4",IF('оцене ученика'!N3=5,"одличан     5"," ")))))</f>
        <v>довољан     2</v>
      </c>
      <c r="BJ2" t="str">
        <f>IF('оцене ученика'!$O$2=0," ",'оцене ученика'!$O$2)</f>
        <v>Техничко и информатичко образовање</v>
      </c>
      <c r="BK2" t="str">
        <f>IF('оцене ученика'!O3=1,"недовољан     1",IF('оцене ученика'!O3=2,"довољан     2",IF('оцене ученика'!O3=3,"добар     3",IF('оцене ученика'!O3=4,"врло добар     4",IF('оцене ученика'!O3=5,"одличан     5"," ")))))</f>
        <v>одличан     5</v>
      </c>
      <c r="BL2" t="str">
        <f>IF('оцене ученика'!$P$2=0," ",'оцене ученика'!$P$2)</f>
        <v>Физичко васпитање</v>
      </c>
      <c r="BM2" t="str">
        <f>IF('оцене ученика'!P3=1,"недовољан     1",IF('оцене ученика'!P3=2,"довољан     2",IF('оцене ученика'!P3=3,"добар     3",IF('оцене ученика'!P3=4,"врло добар     4",IF('оцене ученика'!P3=5,"одличан     5"," ")))))</f>
        <v>одличан     5</v>
      </c>
      <c r="BN2" t="str">
        <f aca="true" t="shared" si="0" ref="BN2:BN27">IF(O2=0," ",O2)</f>
        <v>Француски језик</v>
      </c>
      <c r="BO2" t="str">
        <f>IF('оцене ученика'!Q3=1,"недовољан     1",IF('оцене ученика'!Q3=2,"довољан     2",IF('оцене ученика'!Q3=3,"добар     3",IF('оцене ученика'!Q3=4,"врло добар     4",IF('оцене ученика'!Q3=5,"одличан     5"," ")))))</f>
        <v>добар     3</v>
      </c>
      <c r="BP2" t="str">
        <f aca="true" t="shared" si="1" ref="BP2:BP27">IF(P2=0," ",P2)</f>
        <v>одбојка</v>
      </c>
      <c r="BQ2" t="str">
        <f>IF('оцене ученика'!R3=1,"недовољан     1",IF('оцене ученика'!R3=2,"довољан     2",IF('оцене ученика'!R3=3,"добар     3",IF('оцене ученика'!R3=4,"врло добар     4",IF('оцене ученика'!R3=5,"одличан     5"," ")))))</f>
        <v>одличан     5</v>
      </c>
      <c r="BR2" t="str">
        <f aca="true" t="shared" si="2" ref="BR2:BR27">IF(Q2=0," ",Q2)</f>
        <v>Информатика и рачунарство</v>
      </c>
      <c r="BS2" t="str">
        <f>IF('оцене ученика'!S3=1,"недовољан     1",IF('оцене ученика'!S3=2,"довољан     2",IF('оцене ученика'!S3=3,"добар     3",IF('оцене ученика'!S3=4,"врло добар     4",IF('оцене ученика'!S3=5,"одличан     5"," ")))))</f>
        <v>добар     3</v>
      </c>
      <c r="BT2" t="str">
        <f>IF(AE2=0," ",AE2)</f>
        <v> </v>
      </c>
      <c r="BU2" t="str">
        <f>IF('оцене ученика'!T3=1,"недовољан     1",IF('оцене ученика'!T3=2,"довољан     2",IF('оцене ученика'!T3=3,"добар     3",IF('оцене ученика'!T3=4,"врло добар     4",IF('оцене ученика'!T3=5,"одличан     5"," ")))))</f>
        <v> </v>
      </c>
      <c r="BV2" t="str">
        <f>IF('оцене ученика'!$U$2=0," ",'оцене ученика'!$U$2)</f>
        <v> </v>
      </c>
      <c r="BW2" t="str">
        <f>IF('оцене ученика'!U3=1,"недовољан     1",IF('оцене ученика'!U3=2,"довољан     2",IF('оцене ученика'!U3=3,"добар     3",IF('оцене ученика'!U3=4,"врло добар     4",IF('оцене ученика'!U3=5,"одличан     5"," ")))))</f>
        <v> </v>
      </c>
      <c r="BX2" t="str">
        <f>IF('оцене ученика'!W3=0,IF('оцене ученика'!X3=0," ",'оцене ученика'!$X$2),'оцене ученика'!$W$2)</f>
        <v>Верска настава</v>
      </c>
      <c r="BY2" t="str">
        <f>IF(BX2='оцене ученика'!$W$2,'оцене ученика'!W3,IF('подаци о ученицима'!BX2='оцене ученика'!$X$2,'оцене ученика'!X3," "))</f>
        <v>истиче се</v>
      </c>
      <c r="BZ2" s="6" t="str">
        <f>IF('оцене ученика'!C30="пети",VLOOKUP('оцене ученика'!Y3,BZ42:CA46,2,FALSE),VLOOKUP('оцене ученика'!Y3,BZ36:CA40,2,FALSE))</f>
        <v>примерно     5</v>
      </c>
      <c r="CA2" t="str">
        <f>IF('оцене ученика'!AF3="Одличан","одличним",IF('оцене ученика'!AF3="Врло добар","врло добрим",IF('оцене ученика'!AF3="Добар","добрим",IF('оцене ученика'!AF3="Довољан","довољним",IF('оцене ученика'!AF3="Недовољан","недовољним"," ")))))</f>
        <v>добрим</v>
      </c>
      <c r="CB2" s="7">
        <f>'оцене ученика'!AE3</f>
        <v>3.3333333333333335</v>
      </c>
      <c r="CC2" s="7">
        <f aca="true" t="shared" si="3" ref="CC2:CC27">ROUND(CB2,2)</f>
        <v>3.33</v>
      </c>
      <c r="CD2" s="8">
        <f>CC2+0.001</f>
        <v>3.331</v>
      </c>
      <c r="CE2" t="str">
        <f>LEFT(CD2,4)</f>
        <v>3,33</v>
      </c>
      <c r="CF2">
        <f>'подаци о школи за сведочанство'!$D$7</f>
        <v>2016</v>
      </c>
      <c r="CG2" t="str">
        <f>IF('оцене ученика'!C30="пети","","(    )")</f>
        <v>(    )</v>
      </c>
    </row>
    <row r="3" spans="1:85" ht="15">
      <c r="A3" s="139">
        <f>'оцене ученика'!A4</f>
        <v>2</v>
      </c>
      <c r="B3" s="84" t="str">
        <f>'оцене ученика'!B4</f>
        <v>Анђелић</v>
      </c>
      <c r="C3" s="84" t="str">
        <f>'оцене ученика'!C4</f>
        <v>Јана</v>
      </c>
      <c r="D3" s="207" t="s">
        <v>293</v>
      </c>
      <c r="E3" s="209">
        <v>2211001787827</v>
      </c>
      <c r="F3" s="126" t="s">
        <v>204</v>
      </c>
      <c r="G3" s="211" t="s">
        <v>301</v>
      </c>
      <c r="H3" s="211" t="s">
        <v>302</v>
      </c>
      <c r="I3" s="84" t="str">
        <f aca="true" t="shared" si="4" ref="I3:I27">LEFT(E3,2)&amp;"."&amp;MID(E3,3,2)&amp;"."&amp;IF(VALUE(MID(E3,5,1))&gt;8,"1","2")&amp;MID(E3,5,3)&amp;"."</f>
        <v>22.11.2001.</v>
      </c>
      <c r="J3" s="92" t="s">
        <v>284</v>
      </c>
      <c r="K3" s="208" t="s">
        <v>291</v>
      </c>
      <c r="L3" s="92" t="s">
        <v>284</v>
      </c>
      <c r="M3" s="92" t="s">
        <v>178</v>
      </c>
      <c r="N3" s="141" t="str">
        <f>'оцене ученика'!C30</f>
        <v>осми</v>
      </c>
      <c r="O3" s="92" t="s">
        <v>165</v>
      </c>
      <c r="P3" s="92" t="s">
        <v>179</v>
      </c>
      <c r="Q3" s="92" t="s">
        <v>133</v>
      </c>
      <c r="R3" s="213" t="s">
        <v>377</v>
      </c>
      <c r="S3" s="208" t="s">
        <v>382</v>
      </c>
      <c r="T3" s="206"/>
      <c r="U3" s="92"/>
      <c r="V3" s="206"/>
      <c r="W3" s="92"/>
      <c r="X3" s="206"/>
      <c r="Y3" s="92"/>
      <c r="Z3" s="126"/>
      <c r="AA3" s="92" t="s">
        <v>224</v>
      </c>
      <c r="AB3" s="92"/>
      <c r="AC3" s="92"/>
      <c r="AD3" s="92"/>
      <c r="AE3" s="92"/>
      <c r="AF3" t="str">
        <f>'подаци о школи за сведочанство'!$B$1</f>
        <v>Академик Миленко Шушић</v>
      </c>
      <c r="AG3" t="str">
        <f>'подаци о школи за сведочанство'!$B$2</f>
        <v>Гуча</v>
      </c>
      <c r="AH3" t="str">
        <f>'подаци о школи за сведочанство'!$B$3</f>
        <v>Лучани</v>
      </c>
      <c r="AI3" t="str">
        <f>'подаци о школи за сведочанство'!$B$4</f>
        <v>022-05-49/2013-07</v>
      </c>
      <c r="AJ3" t="str">
        <f>'подаци о школи за сведочанство'!$B$5</f>
        <v>21.03.2014.</v>
      </c>
      <c r="AK3" t="str">
        <f>'подаци о школи за сведочанство'!$B$6</f>
        <v>Министарство просвете, науке и технолошког развоја</v>
      </c>
      <c r="AL3">
        <f>'подаци о школи за сведочанство'!$B$7</f>
        <v>2015</v>
      </c>
      <c r="AM3" t="str">
        <f aca="true" t="shared" si="5" ref="AM3:AM27">IF(F3="","",IF(F3="Мушки","",IF(F3="Женски","--")))</f>
        <v>--</v>
      </c>
      <c r="AN3" t="str">
        <f>'оцене ученика'!$D$2</f>
        <v>Српски језик</v>
      </c>
      <c r="AO3" s="6" t="str">
        <f>IF('оцене ученика'!D4=1,"недовољан     1",IF('оцене ученика'!D4=2,"довољан     2",IF('оцене ученика'!D4=3,"добар     3",IF('оцене ученика'!D4=4,"врло добар     4",IF('оцене ученика'!D4=5,"одличан     5"," ")))))</f>
        <v>одличан     5</v>
      </c>
      <c r="AP3" t="str">
        <f>IF('оцене ученика'!$E$2=0," ",'оцене ученика'!$E$2)</f>
        <v> </v>
      </c>
      <c r="AQ3" t="str">
        <f>IF('оцене ученика'!E4=1,"недовољан     1",IF('оцене ученика'!E4=2,"довољан     2",IF('оцене ученика'!E4=3,"добар     3",IF('оцене ученика'!E4=4,"врло добар     4",IF('оцене ученика'!E4=5,"одличан     5"," ")))))</f>
        <v> </v>
      </c>
      <c r="AR3" t="str">
        <f>IF('оцене ученика'!$F$2=0," ",'оцене ученика'!$F$2)</f>
        <v>Енглески</v>
      </c>
      <c r="AS3" t="str">
        <f>IF('оцене ученика'!F4=1,"недовољан     1",IF('оцене ученика'!F4=2,"довољан     2",IF('оцене ученика'!F4=3,"добар     3",IF('оцене ученика'!F4=4,"врло добар     4",IF('оцене ученика'!F4=5,"одличан     5"," ")))))</f>
        <v>одличан     5</v>
      </c>
      <c r="AT3" t="str">
        <f>IF('оцене ученика'!$G$2=0," ",'оцене ученика'!$G$2)</f>
        <v>Ликовна култура</v>
      </c>
      <c r="AU3" t="str">
        <f>IF('оцене ученика'!G4=1,"недовољан     1",IF('оцене ученика'!G4=2,"довољан     2",IF('оцене ученика'!G4=3,"добар     3",IF('оцене ученика'!G4=4,"врло добар     4",IF('оцене ученика'!G4=5,"одличан     5"," ")))))</f>
        <v>одличан     5</v>
      </c>
      <c r="AV3" t="str">
        <f>IF('оцене ученика'!$H$2=0," ",'оцене ученика'!$H$2)</f>
        <v>Музичка култура</v>
      </c>
      <c r="AW3" t="str">
        <f>IF('оцене ученика'!H4=1,"недовољан     1",IF('оцене ученика'!H4=2,"довољан     2",IF('оцене ученика'!H4=3,"добар     3",IF('оцене ученика'!H4=4,"врло добар     4",IF('оцене ученика'!H4=5,"одличан     5"," ")))))</f>
        <v>одличан     5</v>
      </c>
      <c r="AX3" t="str">
        <f>IF('оцене ученика'!$I$2=0," ",'оцене ученика'!$I$2)</f>
        <v>Историја</v>
      </c>
      <c r="AY3" t="str">
        <f>IF('оцене ученика'!I4=1,"недовољан     1",IF('оцене ученика'!I4=2,"довољан     2",IF('оцене ученика'!I4=3,"добар     3",IF('оцене ученика'!I4=4,"врло добар     4",IF('оцене ученика'!I4=5,"одличан     5"," ")))))</f>
        <v>одличан     5</v>
      </c>
      <c r="AZ3" t="str">
        <f>IF('оцене ученика'!$J$2=0," ",'оцене ученика'!$J$2)</f>
        <v>Географија</v>
      </c>
      <c r="BA3" t="str">
        <f>IF('оцене ученика'!J4=1,"недовољан     1",IF('оцене ученика'!J4=2,"довољан     2",IF('оцене ученика'!J4=3,"добар     3",IF('оцене ученика'!J4=4,"врло добар     4",IF('оцене ученика'!J4=5,"одличан     5"," ")))))</f>
        <v>одличан     5</v>
      </c>
      <c r="BB3" t="str">
        <f>IF('оцене ученика'!$K$2=0," ",'оцене ученика'!$K$2)</f>
        <v>Физика</v>
      </c>
      <c r="BC3" t="str">
        <f>IF('оцене ученика'!K4=1,"недовољан     1",IF('оцене ученика'!K4=2,"довољан     2",IF('оцене ученика'!K4=3,"добар     3",IF('оцене ученика'!K4=4,"врло добар     4",IF('оцене ученика'!K4=5,"одличан     5"," ")))))</f>
        <v>одличан     5</v>
      </c>
      <c r="BD3" t="str">
        <f>IF('оцене ученика'!$L$2=0," ",'оцене ученика'!$L$2)</f>
        <v>Математика</v>
      </c>
      <c r="BE3" t="str">
        <f>IF('оцене ученика'!L4=1,"недовољан     1",IF('оцене ученика'!L4=2,"довољан     2",IF('оцене ученика'!L4=3,"добар     3",IF('оцене ученика'!L4=4,"врло добар     4",IF('оцене ученика'!L4=5,"одличан     5"," ")))))</f>
        <v>одличан     5</v>
      </c>
      <c r="BF3" t="str">
        <f>IF('оцене ученика'!$M$2=0," ",'оцене ученика'!$M$2)</f>
        <v>Биологија</v>
      </c>
      <c r="BG3" t="str">
        <f>IF('оцене ученика'!M4=1,"недовољан     1",IF('оцене ученика'!M4=2,"довољан     2",IF('оцене ученика'!M4=3,"добар     3",IF('оцене ученика'!M4=4,"врло добар     4",IF('оцене ученика'!M4=5,"одличан     5"," ")))))</f>
        <v>одличан     5</v>
      </c>
      <c r="BH3" t="str">
        <f>IF('оцене ученика'!$N$2=0," ",'оцене ученика'!$N$2)</f>
        <v>Хемија</v>
      </c>
      <c r="BI3" t="str">
        <f>IF('оцене ученика'!N4=1,"недовољан     1",IF('оцене ученика'!N4=2,"довољан     2",IF('оцене ученика'!N4=3,"добар     3",IF('оцене ученика'!N4=4,"врло добар     4",IF('оцене ученика'!N4=5,"одличан     5"," ")))))</f>
        <v>одличан     5</v>
      </c>
      <c r="BJ3" t="str">
        <f>IF('оцене ученика'!$O$2=0," ",'оцене ученика'!$O$2)</f>
        <v>Техничко и информатичко образовање</v>
      </c>
      <c r="BK3" t="str">
        <f>IF('оцене ученика'!O4=1,"недовољан     1",IF('оцене ученика'!O4=2,"довољан     2",IF('оцене ученика'!O4=3,"добар     3",IF('оцене ученика'!O4=4,"врло добар     4",IF('оцене ученика'!O4=5,"одличан     5"," ")))))</f>
        <v>одличан     5</v>
      </c>
      <c r="BL3" t="str">
        <f>IF('оцене ученика'!$P$2=0," ",'оцене ученика'!$P$2)</f>
        <v>Физичко васпитање</v>
      </c>
      <c r="BM3" t="str">
        <f>IF('оцене ученика'!P4=1,"недовољан     1",IF('оцене ученика'!P4=2,"довољан     2",IF('оцене ученика'!P4=3,"добар     3",IF('оцене ученика'!P4=4,"врло добар     4",IF('оцене ученика'!P4=5,"одличан     5"," ")))))</f>
        <v>одличан     5</v>
      </c>
      <c r="BN3" t="str">
        <f t="shared" si="0"/>
        <v>Француски језик</v>
      </c>
      <c r="BO3" t="str">
        <f>IF('оцене ученика'!Q4=1,"недовољан     1",IF('оцене ученика'!Q4=2,"довољан     2",IF('оцене ученика'!Q4=3,"добар     3",IF('оцене ученика'!Q4=4,"врло добар     4",IF('оцене ученика'!Q4=5,"одличан     5"," ")))))</f>
        <v>одличан     5</v>
      </c>
      <c r="BP3" t="str">
        <f t="shared" si="1"/>
        <v>одбојка</v>
      </c>
      <c r="BQ3" t="str">
        <f>IF('оцене ученика'!R4=1,"недовољан     1",IF('оцене ученика'!R4=2,"довољан     2",IF('оцене ученика'!R4=3,"добар     3",IF('оцене ученика'!R4=4,"врло добар     4",IF('оцене ученика'!R4=5,"одличан     5"," ")))))</f>
        <v>одличан     5</v>
      </c>
      <c r="BR3" t="str">
        <f t="shared" si="2"/>
        <v>Информатика и рачунарство</v>
      </c>
      <c r="BS3" t="str">
        <f>IF('оцене ученика'!S4=1,"недовољан     1",IF('оцене ученика'!S4=2,"довољан     2",IF('оцене ученика'!S4=3,"добар     3",IF('оцене ученика'!S4=4,"врло добар     4",IF('оцене ученика'!S4=5,"одличан     5"," ")))))</f>
        <v>одличан     5</v>
      </c>
      <c r="BT3" t="str">
        <f aca="true" t="shared" si="6" ref="BT3:BT27">IF(AE3=0," ",AE3)</f>
        <v> </v>
      </c>
      <c r="BU3" t="str">
        <f>IF('оцене ученика'!T4=1,"недовољан     1",IF('оцене ученика'!T4=2,"довољан     2",IF('оцене ученика'!T4=3,"добар     3",IF('оцене ученика'!T4=4,"врло добар     4",IF('оцене ученика'!T4=5,"одличан     5"," ")))))</f>
        <v> </v>
      </c>
      <c r="BV3" t="str">
        <f>IF('оцене ученика'!$U$2=0," ",'оцене ученика'!$U$2)</f>
        <v> </v>
      </c>
      <c r="BW3" t="str">
        <f>IF('оцене ученика'!U4=1,"недовољан     1",IF('оцене ученика'!U4=2,"довољан     2",IF('оцене ученика'!U4=3,"добар     3",IF('оцене ученика'!U4=4,"врло добар     4",IF('оцене ученика'!U4=5,"одличан     5"," ")))))</f>
        <v> </v>
      </c>
      <c r="BX3" t="str">
        <f>IF('оцене ученика'!W4=0,IF('оцене ученика'!X4=0," ",'оцене ученика'!$X$2),'оцене ученика'!$W$2)</f>
        <v>Верска настава</v>
      </c>
      <c r="BY3" t="str">
        <f>IF(BX3='оцене ученика'!$W$2,'оцене ученика'!W4,IF('подаци о ученицима'!BX3='оцене ученика'!$X$2,'оцене ученика'!X4," "))</f>
        <v>истиче се</v>
      </c>
      <c r="BZ3" s="6" t="str">
        <f>IF('оцене ученика'!C30="пети",VLOOKUP('оцене ученика'!Y4,BZ42:CA46,2,FALSE),VLOOKUP('оцене ученика'!Y4,BZ36:CA40,2,FALSE))</f>
        <v>примерно     5</v>
      </c>
      <c r="CA3" t="str">
        <f>IF('оцене ученика'!AF4="Одличан","одличним",IF('оцене ученика'!AF4="Врло добар","врло добрим",IF('оцене ученика'!AF4="Добар","добрим",IF('оцене ученика'!AF4="Довољан","довољним",IF('оцене ученика'!AF4="Недовољан","недовољним"," ")))))</f>
        <v>одличним</v>
      </c>
      <c r="CB3" s="7">
        <f>'оцене ученика'!AE4</f>
        <v>5</v>
      </c>
      <c r="CC3" s="7">
        <f t="shared" si="3"/>
        <v>5</v>
      </c>
      <c r="CD3" s="8">
        <f aca="true" t="shared" si="7" ref="CD3:CD27">CC3+0.001</f>
        <v>5.001</v>
      </c>
      <c r="CE3" t="str">
        <f aca="true" t="shared" si="8" ref="CE3:CE27">LEFT(CD3,4)</f>
        <v>5,00</v>
      </c>
      <c r="CF3">
        <f>'подаци о школи за сведочанство'!$D$7</f>
        <v>2016</v>
      </c>
      <c r="CG3" t="str">
        <f>IF('оцене ученика'!C30="пети","","(    )")</f>
        <v>(    )</v>
      </c>
    </row>
    <row r="4" spans="1:85" ht="15">
      <c r="A4" s="139">
        <f>'оцене ученика'!A5</f>
        <v>3</v>
      </c>
      <c r="B4" s="84" t="str">
        <f>'оцене ученика'!B5</f>
        <v>Бабић</v>
      </c>
      <c r="C4" s="84" t="str">
        <f>'оцене ученика'!C5</f>
        <v>Тања</v>
      </c>
      <c r="D4" s="207" t="s">
        <v>294</v>
      </c>
      <c r="E4" s="210">
        <v>2809001787846</v>
      </c>
      <c r="F4" s="126" t="s">
        <v>204</v>
      </c>
      <c r="G4" s="211" t="s">
        <v>297</v>
      </c>
      <c r="H4" s="211" t="s">
        <v>298</v>
      </c>
      <c r="I4" s="84" t="str">
        <f t="shared" si="4"/>
        <v>28.09.2001.</v>
      </c>
      <c r="J4" s="92" t="s">
        <v>284</v>
      </c>
      <c r="K4" s="208" t="s">
        <v>291</v>
      </c>
      <c r="L4" s="92" t="s">
        <v>284</v>
      </c>
      <c r="M4" s="92" t="s">
        <v>178</v>
      </c>
      <c r="N4" s="141" t="str">
        <f>'оцене ученика'!C30</f>
        <v>осми</v>
      </c>
      <c r="O4" s="92" t="s">
        <v>165</v>
      </c>
      <c r="P4" s="92" t="s">
        <v>179</v>
      </c>
      <c r="Q4" s="92" t="s">
        <v>133</v>
      </c>
      <c r="R4" s="213" t="s">
        <v>378</v>
      </c>
      <c r="S4" s="208" t="s">
        <v>382</v>
      </c>
      <c r="T4" s="206"/>
      <c r="U4" s="92"/>
      <c r="V4" s="206"/>
      <c r="W4" s="92"/>
      <c r="X4" s="206"/>
      <c r="Y4" s="92"/>
      <c r="Z4" s="126"/>
      <c r="AA4" s="92" t="s">
        <v>224</v>
      </c>
      <c r="AB4" s="92"/>
      <c r="AC4" s="92"/>
      <c r="AD4" s="92"/>
      <c r="AE4" s="92"/>
      <c r="AF4" t="str">
        <f>'подаци о школи за сведочанство'!$B$1</f>
        <v>Академик Миленко Шушић</v>
      </c>
      <c r="AG4" t="str">
        <f>'подаци о школи за сведочанство'!$B$2</f>
        <v>Гуча</v>
      </c>
      <c r="AH4" t="str">
        <f>'подаци о школи за сведочанство'!$B$3</f>
        <v>Лучани</v>
      </c>
      <c r="AI4" t="str">
        <f>'подаци о школи за сведочанство'!$B$4</f>
        <v>022-05-49/2013-07</v>
      </c>
      <c r="AJ4" t="str">
        <f>'подаци о школи за сведочанство'!$B$5</f>
        <v>21.03.2014.</v>
      </c>
      <c r="AK4" t="str">
        <f>'подаци о школи за сведочанство'!$B$6</f>
        <v>Министарство просвете, науке и технолошког развоја</v>
      </c>
      <c r="AL4">
        <f>'подаци о школи за сведочанство'!$B$7</f>
        <v>2015</v>
      </c>
      <c r="AM4" t="str">
        <f t="shared" si="5"/>
        <v>--</v>
      </c>
      <c r="AN4" t="str">
        <f>'оцене ученика'!$D$2</f>
        <v>Српски језик</v>
      </c>
      <c r="AO4" s="6" t="str">
        <f>IF('оцене ученика'!D5=1,"недовољан     1",IF('оцене ученика'!D5=2,"довољан     2",IF('оцене ученика'!D5=3,"добар     3",IF('оцене ученика'!D5=4,"врло добар     4",IF('оцене ученика'!D5=5,"одличан     5"," ")))))</f>
        <v>врло добар     4</v>
      </c>
      <c r="AP4" t="str">
        <f>IF('оцене ученика'!$E$2=0," ",'оцене ученика'!$E$2)</f>
        <v> </v>
      </c>
      <c r="AQ4" t="str">
        <f>IF('оцене ученика'!E5=1,"недовољан     1",IF('оцене ученика'!E5=2,"довољан     2",IF('оцене ученика'!E5=3,"добар     3",IF('оцене ученика'!E5=4,"врло добар     4",IF('оцене ученика'!E5=5,"одличан     5"," ")))))</f>
        <v> </v>
      </c>
      <c r="AR4" t="str">
        <f>IF('оцене ученика'!$F$2=0," ",'оцене ученика'!$F$2)</f>
        <v>Енглески</v>
      </c>
      <c r="AS4" t="str">
        <f>IF('оцене ученика'!F5=1,"недовољан     1",IF('оцене ученика'!F5=2,"довољан     2",IF('оцене ученика'!F5=3,"добар     3",IF('оцене ученика'!F5=4,"врло добар     4",IF('оцене ученика'!F5=5,"одличан     5"," ")))))</f>
        <v>добар     3</v>
      </c>
      <c r="AT4" t="str">
        <f>IF('оцене ученика'!$G$2=0," ",'оцене ученика'!$G$2)</f>
        <v>Ликовна култура</v>
      </c>
      <c r="AU4" t="str">
        <f>IF('оцене ученика'!G5=1,"недовољан     1",IF('оцене ученика'!G5=2,"довољан     2",IF('оцене ученика'!G5=3,"добар     3",IF('оцене ученика'!G5=4,"врло добар     4",IF('оцене ученика'!G5=5,"одличан     5"," ")))))</f>
        <v>одличан     5</v>
      </c>
      <c r="AV4" t="str">
        <f>IF('оцене ученика'!$H$2=0," ",'оцене ученика'!$H$2)</f>
        <v>Музичка култура</v>
      </c>
      <c r="AW4" t="str">
        <f>IF('оцене ученика'!H5=1,"недовољан     1",IF('оцене ученика'!H5=2,"довољан     2",IF('оцене ученика'!H5=3,"добар     3",IF('оцене ученика'!H5=4,"врло добар     4",IF('оцене ученика'!H5=5,"одличан     5"," ")))))</f>
        <v>одличан     5</v>
      </c>
      <c r="AX4" t="str">
        <f>IF('оцене ученика'!$I$2=0," ",'оцене ученика'!$I$2)</f>
        <v>Историја</v>
      </c>
      <c r="AY4" t="str">
        <f>IF('оцене ученика'!I5=1,"недовољан     1",IF('оцене ученика'!I5=2,"довољан     2",IF('оцене ученика'!I5=3,"добар     3",IF('оцене ученика'!I5=4,"врло добар     4",IF('оцене ученика'!I5=5,"одличан     5"," ")))))</f>
        <v>одличан     5</v>
      </c>
      <c r="AZ4" t="str">
        <f>IF('оцене ученика'!$J$2=0," ",'оцене ученика'!$J$2)</f>
        <v>Географија</v>
      </c>
      <c r="BA4" t="str">
        <f>IF('оцене ученика'!J5=1,"недовољан     1",IF('оцене ученика'!J5=2,"довољан     2",IF('оцене ученика'!J5=3,"добар     3",IF('оцене ученика'!J5=4,"врло добар     4",IF('оцене ученика'!J5=5,"одличан     5"," ")))))</f>
        <v>одличан     5</v>
      </c>
      <c r="BB4" t="str">
        <f>IF('оцене ученика'!$K$2=0," ",'оцене ученика'!$K$2)</f>
        <v>Физика</v>
      </c>
      <c r="BC4" t="str">
        <f>IF('оцене ученика'!K5=1,"недовољан     1",IF('оцене ученика'!K5=2,"довољан     2",IF('оцене ученика'!K5=3,"добар     3",IF('оцене ученика'!K5=4,"врло добар     4",IF('оцене ученика'!K5=5,"одличан     5"," ")))))</f>
        <v>врло добар     4</v>
      </c>
      <c r="BD4" t="str">
        <f>IF('оцене ученика'!$L$2=0," ",'оцене ученика'!$L$2)</f>
        <v>Математика</v>
      </c>
      <c r="BE4" t="str">
        <f>IF('оцене ученика'!L5=1,"недовољан     1",IF('оцене ученика'!L5=2,"довољан     2",IF('оцене ученика'!L5=3,"добар     3",IF('оцене ученика'!L5=4,"врло добар     4",IF('оцене ученика'!L5=5,"одличан     5"," ")))))</f>
        <v>добар     3</v>
      </c>
      <c r="BF4" t="str">
        <f>IF('оцене ученика'!$M$2=0," ",'оцене ученика'!$M$2)</f>
        <v>Биологија</v>
      </c>
      <c r="BG4" t="str">
        <f>IF('оцене ученика'!M5=1,"недовољан     1",IF('оцене ученика'!M5=2,"довољан     2",IF('оцене ученика'!M5=3,"добар     3",IF('оцене ученика'!M5=4,"врло добар     4",IF('оцене ученика'!M5=5,"одличан     5"," ")))))</f>
        <v>одличан     5</v>
      </c>
      <c r="BH4" t="str">
        <f>IF('оцене ученика'!$N$2=0," ",'оцене ученика'!$N$2)</f>
        <v>Хемија</v>
      </c>
      <c r="BI4" t="str">
        <f>IF('оцене ученика'!N5=1,"недовољан     1",IF('оцене ученика'!N5=2,"довољан     2",IF('оцене ученика'!N5=3,"добар     3",IF('оцене ученика'!N5=4,"врло добар     4",IF('оцене ученика'!N5=5,"одличан     5"," ")))))</f>
        <v>врло добар     4</v>
      </c>
      <c r="BJ4" t="str">
        <f>IF('оцене ученика'!$O$2=0," ",'оцене ученика'!$O$2)</f>
        <v>Техничко и информатичко образовање</v>
      </c>
      <c r="BK4" t="str">
        <f>IF('оцене ученика'!O5=1,"недовољан     1",IF('оцене ученика'!O5=2,"довољан     2",IF('оцене ученика'!O5=3,"добар     3",IF('оцене ученика'!O5=4,"врло добар     4",IF('оцене ученика'!O5=5,"одличан     5"," ")))))</f>
        <v>одличан     5</v>
      </c>
      <c r="BL4" t="str">
        <f>IF('оцене ученика'!$P$2=0," ",'оцене ученика'!$P$2)</f>
        <v>Физичко васпитање</v>
      </c>
      <c r="BM4" t="str">
        <f>IF('оцене ученика'!P5=1,"недовољан     1",IF('оцене ученика'!P5=2,"довољан     2",IF('оцене ученика'!P5=3,"добар     3",IF('оцене ученика'!P5=4,"врло добар     4",IF('оцене ученика'!P5=5,"одличан     5"," ")))))</f>
        <v>одличан     5</v>
      </c>
      <c r="BN4" t="str">
        <f t="shared" si="0"/>
        <v>Француски језик</v>
      </c>
      <c r="BO4" t="str">
        <f>IF('оцене ученика'!Q5=1,"недовољан     1",IF('оцене ученика'!Q5=2,"довољан     2",IF('оцене ученика'!Q5=3,"добар     3",IF('оцене ученика'!Q5=4,"врло добар     4",IF('оцене ученика'!Q5=5,"одличан     5"," ")))))</f>
        <v>одличан     5</v>
      </c>
      <c r="BP4" t="str">
        <f t="shared" si="1"/>
        <v>одбојка</v>
      </c>
      <c r="BQ4" t="str">
        <f>IF('оцене ученика'!R5=1,"недовољан     1",IF('оцене ученика'!R5=2,"довољан     2",IF('оцене ученика'!R5=3,"добар     3",IF('оцене ученика'!R5=4,"врло добар     4",IF('оцене ученика'!R5=5,"одличан     5"," ")))))</f>
        <v>одличан     5</v>
      </c>
      <c r="BR4" t="str">
        <f t="shared" si="2"/>
        <v>Информатика и рачунарство</v>
      </c>
      <c r="BS4" t="str">
        <f>IF('оцене ученика'!S5=1,"недовољан     1",IF('оцене ученика'!S5=2,"довољан     2",IF('оцене ученика'!S5=3,"добар     3",IF('оцене ученика'!S5=4,"врло добар     4",IF('оцене ученика'!S5=5,"одличан     5"," ")))))</f>
        <v>одличан     5</v>
      </c>
      <c r="BT4" t="str">
        <f t="shared" si="6"/>
        <v> </v>
      </c>
      <c r="BU4" t="str">
        <f>IF('оцене ученика'!T5=1,"недовољан     1",IF('оцене ученика'!T5=2,"довољан     2",IF('оцене ученика'!T5=3,"добар     3",IF('оцене ученика'!T5=4,"врло добар     4",IF('оцене ученика'!T5=5,"одличан     5"," ")))))</f>
        <v> </v>
      </c>
      <c r="BV4" t="str">
        <f>IF('оцене ученика'!$U$2=0," ",'оцене ученика'!$U$2)</f>
        <v> </v>
      </c>
      <c r="BW4" t="str">
        <f>IF('оцене ученика'!U5=1,"недовољан     1",IF('оцене ученика'!U5=2,"довољан     2",IF('оцене ученика'!U5=3,"добар     3",IF('оцене ученика'!U5=4,"врло добар     4",IF('оцене ученика'!U5=5,"одличан     5"," ")))))</f>
        <v> </v>
      </c>
      <c r="BX4" t="str">
        <f>IF('оцене ученика'!W5=0,IF('оцене ученика'!X5=0," ",'оцене ученика'!$X$2),'оцене ученика'!$W$2)</f>
        <v>Верска настава</v>
      </c>
      <c r="BY4" t="str">
        <f>IF(BX4='оцене ученика'!$W$2,'оцене ученика'!W5,IF('подаци о ученицима'!BX4='оцене ученика'!$X$2,'оцене ученика'!X5," "))</f>
        <v>истиче се</v>
      </c>
      <c r="BZ4" s="6" t="str">
        <f>IF('оцене ученика'!C30="пети",VLOOKUP('оцене ученика'!Y5,BZ42:CA46,2,FALSE),VLOOKUP('оцене ученика'!Y5,BZ36:CA40,2,FALSE))</f>
        <v>примерно     5</v>
      </c>
      <c r="CA4" t="str">
        <f>IF('оцене ученика'!AF5="Одличан","одличним",IF('оцене ученика'!AF5="Врло добар","врло добрим",IF('оцене ученика'!AF5="Добар","добрим",IF('оцене ученика'!AF5="Довољан","довољним",IF('оцене ученика'!AF5="Недовољан","недовољним"," ")))))</f>
        <v>одличним</v>
      </c>
      <c r="CB4" s="7">
        <f>'оцене ученика'!AE5</f>
        <v>4.533333333333333</v>
      </c>
      <c r="CC4" s="7">
        <f t="shared" si="3"/>
        <v>4.53</v>
      </c>
      <c r="CD4" s="8">
        <f t="shared" si="7"/>
        <v>4.531000000000001</v>
      </c>
      <c r="CE4" t="str">
        <f t="shared" si="8"/>
        <v>4,53</v>
      </c>
      <c r="CF4">
        <f>'подаци о школи за сведочанство'!$D$7</f>
        <v>2016</v>
      </c>
      <c r="CG4" t="str">
        <f>IF('оцене ученика'!C30="пети","","(    )")</f>
        <v>(    )</v>
      </c>
    </row>
    <row r="5" spans="1:85" ht="15">
      <c r="A5" s="139">
        <f>'оцене ученика'!A6</f>
        <v>4</v>
      </c>
      <c r="B5" s="84" t="str">
        <f>'оцене ученика'!B6</f>
        <v>Бешевић</v>
      </c>
      <c r="C5" s="84" t="str">
        <f>'оцене ученика'!C6</f>
        <v>Лазар</v>
      </c>
      <c r="D5" s="207" t="s">
        <v>303</v>
      </c>
      <c r="E5" s="212">
        <v>1207001782859</v>
      </c>
      <c r="F5" s="126" t="s">
        <v>203</v>
      </c>
      <c r="G5" s="211" t="s">
        <v>304</v>
      </c>
      <c r="H5" s="211" t="s">
        <v>305</v>
      </c>
      <c r="I5" s="84" t="str">
        <f t="shared" si="4"/>
        <v>12.07.2001.</v>
      </c>
      <c r="J5" s="92" t="s">
        <v>284</v>
      </c>
      <c r="K5" s="208" t="s">
        <v>291</v>
      </c>
      <c r="L5" s="92" t="s">
        <v>284</v>
      </c>
      <c r="M5" s="92" t="s">
        <v>178</v>
      </c>
      <c r="N5" s="141" t="str">
        <f>'оцене ученика'!C30</f>
        <v>осми</v>
      </c>
      <c r="O5" s="92" t="s">
        <v>165</v>
      </c>
      <c r="P5" s="92" t="s">
        <v>179</v>
      </c>
      <c r="Q5" s="92" t="s">
        <v>133</v>
      </c>
      <c r="R5" s="213" t="s">
        <v>379</v>
      </c>
      <c r="S5" s="208" t="s">
        <v>382</v>
      </c>
      <c r="T5" s="206"/>
      <c r="U5" s="92"/>
      <c r="V5" s="206"/>
      <c r="W5" s="92"/>
      <c r="X5" s="206"/>
      <c r="Y5" s="92"/>
      <c r="Z5" s="126"/>
      <c r="AA5" s="92" t="s">
        <v>224</v>
      </c>
      <c r="AB5" s="92"/>
      <c r="AC5" s="92"/>
      <c r="AD5" s="92"/>
      <c r="AE5" s="92"/>
      <c r="AF5" t="str">
        <f>'подаци о школи за сведочанство'!$B$1</f>
        <v>Академик Миленко Шушић</v>
      </c>
      <c r="AG5" t="str">
        <f>'подаци о школи за сведочанство'!$B$2</f>
        <v>Гуча</v>
      </c>
      <c r="AH5" t="str">
        <f>'подаци о школи за сведочанство'!$B$3</f>
        <v>Лучани</v>
      </c>
      <c r="AI5" t="str">
        <f>'подаци о школи за сведочанство'!$B$4</f>
        <v>022-05-49/2013-07</v>
      </c>
      <c r="AJ5" t="str">
        <f>'подаци о школи за сведочанство'!$B$5</f>
        <v>21.03.2014.</v>
      </c>
      <c r="AK5" t="str">
        <f>'подаци о школи за сведочанство'!$B$6</f>
        <v>Министарство просвете, науке и технолошког развоја</v>
      </c>
      <c r="AL5">
        <f>'подаци о школи за сведочанство'!$B$7</f>
        <v>2015</v>
      </c>
      <c r="AM5">
        <f t="shared" si="5"/>
      </c>
      <c r="AN5" t="str">
        <f>'оцене ученика'!$D$2</f>
        <v>Српски језик</v>
      </c>
      <c r="AO5" s="6" t="str">
        <f>IF('оцене ученика'!D6=1,"недовољан     1",IF('оцене ученика'!D6=2,"довољан     2",IF('оцене ученика'!D6=3,"добар     3",IF('оцене ученика'!D6=4,"врло добар     4",IF('оцене ученика'!D6=5,"одличан     5"," ")))))</f>
        <v>врло добар     4</v>
      </c>
      <c r="AP5" t="str">
        <f>IF('оцене ученика'!$E$2=0," ",'оцене ученика'!$E$2)</f>
        <v> </v>
      </c>
      <c r="AQ5" t="str">
        <f>IF('оцене ученика'!E6=1,"недовољан     1",IF('оцене ученика'!E6=2,"довољан     2",IF('оцене ученика'!E6=3,"добар     3",IF('оцене ученика'!E6=4,"врло добар     4",IF('оцене ученика'!E6=5,"одличан     5"," ")))))</f>
        <v> </v>
      </c>
      <c r="AR5" t="str">
        <f>IF('оцене ученика'!$F$2=0," ",'оцене ученика'!$F$2)</f>
        <v>Енглески</v>
      </c>
      <c r="AS5" t="str">
        <f>IF('оцене ученика'!F6=1,"недовољан     1",IF('оцене ученика'!F6=2,"довољан     2",IF('оцене ученика'!F6=3,"добар     3",IF('оцене ученика'!F6=4,"врло добар     4",IF('оцене ученика'!F6=5,"одличан     5"," ")))))</f>
        <v>одличан     5</v>
      </c>
      <c r="AT5" t="str">
        <f>IF('оцене ученика'!$G$2=0," ",'оцене ученика'!$G$2)</f>
        <v>Ликовна култура</v>
      </c>
      <c r="AU5" t="str">
        <f>IF('оцене ученика'!G6=1,"недовољан     1",IF('оцене ученика'!G6=2,"довољан     2",IF('оцене ученика'!G6=3,"добар     3",IF('оцене ученика'!G6=4,"врло добар     4",IF('оцене ученика'!G6=5,"одличан     5"," ")))))</f>
        <v>врло добар     4</v>
      </c>
      <c r="AV5" t="str">
        <f>IF('оцене ученика'!$H$2=0," ",'оцене ученика'!$H$2)</f>
        <v>Музичка култура</v>
      </c>
      <c r="AW5" t="str">
        <f>IF('оцене ученика'!H6=1,"недовољан     1",IF('оцене ученика'!H6=2,"довољан     2",IF('оцене ученика'!H6=3,"добар     3",IF('оцене ученика'!H6=4,"врло добар     4",IF('оцене ученика'!H6=5,"одличан     5"," ")))))</f>
        <v>одличан     5</v>
      </c>
      <c r="AX5" t="str">
        <f>IF('оцене ученика'!$I$2=0," ",'оцене ученика'!$I$2)</f>
        <v>Историја</v>
      </c>
      <c r="AY5" t="str">
        <f>IF('оцене ученика'!I6=1,"недовољан     1",IF('оцене ученика'!I6=2,"довољан     2",IF('оцене ученика'!I6=3,"добар     3",IF('оцене ученика'!I6=4,"врло добар     4",IF('оцене ученика'!I6=5,"одличан     5"," ")))))</f>
        <v>врло добар     4</v>
      </c>
      <c r="AZ5" t="str">
        <f>IF('оцене ученика'!$J$2=0," ",'оцене ученика'!$J$2)</f>
        <v>Географија</v>
      </c>
      <c r="BA5" t="str">
        <f>IF('оцене ученика'!J6=1,"недовољан     1",IF('оцене ученика'!J6=2,"довољан     2",IF('оцене ученика'!J6=3,"добар     3",IF('оцене ученика'!J6=4,"врло добар     4",IF('оцене ученика'!J6=5,"одличан     5"," ")))))</f>
        <v>врло добар     4</v>
      </c>
      <c r="BB5" t="str">
        <f>IF('оцене ученика'!$K$2=0," ",'оцене ученика'!$K$2)</f>
        <v>Физика</v>
      </c>
      <c r="BC5" t="str">
        <f>IF('оцене ученика'!K6=1,"недовољан     1",IF('оцене ученика'!K6=2,"довољан     2",IF('оцене ученика'!K6=3,"добар     3",IF('оцене ученика'!K6=4,"врло добар     4",IF('оцене ученика'!K6=5,"одличан     5"," ")))))</f>
        <v>добар     3</v>
      </c>
      <c r="BD5" t="str">
        <f>IF('оцене ученика'!$L$2=0," ",'оцене ученика'!$L$2)</f>
        <v>Математика</v>
      </c>
      <c r="BE5" t="str">
        <f>IF('оцене ученика'!L6=1,"недовољан     1",IF('оцене ученика'!L6=2,"довољан     2",IF('оцене ученика'!L6=3,"добар     3",IF('оцене ученика'!L6=4,"врло добар     4",IF('оцене ученика'!L6=5,"одличан     5"," ")))))</f>
        <v>добар     3</v>
      </c>
      <c r="BF5" t="str">
        <f>IF('оцене ученика'!$M$2=0," ",'оцене ученика'!$M$2)</f>
        <v>Биологија</v>
      </c>
      <c r="BG5" t="str">
        <f>IF('оцене ученика'!M6=1,"недовољан     1",IF('оцене ученика'!M6=2,"довољан     2",IF('оцене ученика'!M6=3,"добар     3",IF('оцене ученика'!M6=4,"врло добар     4",IF('оцене ученика'!M6=5,"одличан     5"," ")))))</f>
        <v>добар     3</v>
      </c>
      <c r="BH5" t="str">
        <f>IF('оцене ученика'!$N$2=0," ",'оцене ученика'!$N$2)</f>
        <v>Хемија</v>
      </c>
      <c r="BI5" t="str">
        <f>IF('оцене ученика'!N6=1,"недовољан     1",IF('оцене ученика'!N6=2,"довољан     2",IF('оцене ученика'!N6=3,"добар     3",IF('оцене ученика'!N6=4,"врло добар     4",IF('оцене ученика'!N6=5,"одличан     5"," ")))))</f>
        <v>добар     3</v>
      </c>
      <c r="BJ5" t="str">
        <f>IF('оцене ученика'!$O$2=0," ",'оцене ученика'!$O$2)</f>
        <v>Техничко и информатичко образовање</v>
      </c>
      <c r="BK5" t="str">
        <f>IF('оцене ученика'!O6=1,"недовољан     1",IF('оцене ученика'!O6=2,"довољан     2",IF('оцене ученика'!O6=3,"добар     3",IF('оцене ученика'!O6=4,"врло добар     4",IF('оцене ученика'!O6=5,"одличан     5"," ")))))</f>
        <v>одличан     5</v>
      </c>
      <c r="BL5" t="str">
        <f>IF('оцене ученика'!$P$2=0," ",'оцене ученика'!$P$2)</f>
        <v>Физичко васпитање</v>
      </c>
      <c r="BM5" t="str">
        <f>IF('оцене ученика'!P6=1,"недовољан     1",IF('оцене ученика'!P6=2,"довољан     2",IF('оцене ученика'!P6=3,"добар     3",IF('оцене ученика'!P6=4,"врло добар     4",IF('оцене ученика'!P6=5,"одличан     5"," ")))))</f>
        <v>одличан     5</v>
      </c>
      <c r="BN5" t="str">
        <f t="shared" si="0"/>
        <v>Француски језик</v>
      </c>
      <c r="BO5" t="str">
        <f>IF('оцене ученика'!Q6=1,"недовољан     1",IF('оцене ученика'!Q6=2,"довољан     2",IF('оцене ученика'!Q6=3,"добар     3",IF('оцене ученика'!Q6=4,"врло добар     4",IF('оцене ученика'!Q6=5,"одличан     5"," ")))))</f>
        <v>врло добар     4</v>
      </c>
      <c r="BP5" t="str">
        <f t="shared" si="1"/>
        <v>одбојка</v>
      </c>
      <c r="BQ5" t="str">
        <f>IF('оцене ученика'!R6=1,"недовољан     1",IF('оцене ученика'!R6=2,"довољан     2",IF('оцене ученика'!R6=3,"добар     3",IF('оцене ученика'!R6=4,"врло добар     4",IF('оцене ученика'!R6=5,"одличан     5"," ")))))</f>
        <v>одличан     5</v>
      </c>
      <c r="BR5" t="str">
        <f t="shared" si="2"/>
        <v>Информатика и рачунарство</v>
      </c>
      <c r="BS5" t="str">
        <f>IF('оцене ученика'!S6=1,"недовољан     1",IF('оцене ученика'!S6=2,"довољан     2",IF('оцене ученика'!S6=3,"добар     3",IF('оцене ученика'!S6=4,"врло добар     4",IF('оцене ученика'!S6=5,"одличан     5"," ")))))</f>
        <v>одличан     5</v>
      </c>
      <c r="BT5" t="str">
        <f t="shared" si="6"/>
        <v> </v>
      </c>
      <c r="BU5" t="str">
        <f>IF('оцене ученика'!T6=1,"недовољан     1",IF('оцене ученика'!T6=2,"довољан     2",IF('оцене ученика'!T6=3,"добар     3",IF('оцене ученика'!T6=4,"врло добар     4",IF('оцене ученика'!T6=5,"одличан     5"," ")))))</f>
        <v> </v>
      </c>
      <c r="BV5" t="str">
        <f>IF('оцене ученика'!$U$2=0," ",'оцене ученика'!$U$2)</f>
        <v> </v>
      </c>
      <c r="BW5" t="str">
        <f>IF('оцене ученика'!U6=1,"недовољан     1",IF('оцене ученика'!U6=2,"довољан     2",IF('оцене ученика'!U6=3,"добар     3",IF('оцене ученика'!U6=4,"врло добар     4",IF('оцене ученика'!U6=5,"одличан     5"," ")))))</f>
        <v> </v>
      </c>
      <c r="BX5" t="str">
        <f>IF('оцене ученика'!W6=0,IF('оцене ученика'!X6=0," ",'оцене ученика'!$X$2),'оцене ученика'!$W$2)</f>
        <v>Верска настава</v>
      </c>
      <c r="BY5" t="str">
        <f>IF(BX5='оцене ученика'!$W$2,'оцене ученика'!W6,IF('подаци о ученицима'!BX5='оцене ученика'!$X$2,'оцене ученика'!X6," "))</f>
        <v>истиче се</v>
      </c>
      <c r="BZ5" s="6" t="str">
        <f>IF('оцене ученика'!C30="пети",VLOOKUP('оцене ученика'!Y6,BZ42:CA46,2,FALSE),VLOOKUP('оцене ученика'!Y6,BZ36:CA40,2,FALSE))</f>
        <v>примерно     5</v>
      </c>
      <c r="CA5" t="str">
        <f>IF('оцене ученика'!AF6="Одличан","одличним",IF('оцене ученика'!AF6="Врло добар","врло добрим",IF('оцене ученика'!AF6="Добар","добрим",IF('оцене ученика'!AF6="Довољан","довољним",IF('оцене ученика'!AF6="Недовољан","недовољним"," ")))))</f>
        <v>врло добрим</v>
      </c>
      <c r="CB5" s="7">
        <f>'оцене ученика'!AE6</f>
        <v>4.133333333333334</v>
      </c>
      <c r="CC5" s="7">
        <f t="shared" si="3"/>
        <v>4.13</v>
      </c>
      <c r="CD5" s="8">
        <f t="shared" si="7"/>
        <v>4.131</v>
      </c>
      <c r="CE5" t="str">
        <f t="shared" si="8"/>
        <v>4,13</v>
      </c>
      <c r="CF5">
        <f>'подаци о школи за сведочанство'!$D$7</f>
        <v>2016</v>
      </c>
      <c r="CG5" t="str">
        <f>IF('оцене ученика'!C30="пети","","(    )")</f>
        <v>(    )</v>
      </c>
    </row>
    <row r="6" spans="1:85" ht="15">
      <c r="A6" s="139">
        <f>'оцене ученика'!A7</f>
        <v>5</v>
      </c>
      <c r="B6" s="84" t="str">
        <f>'оцене ученика'!B7</f>
        <v>Благојевић</v>
      </c>
      <c r="C6" s="84" t="str">
        <f>'оцене ученика'!C7</f>
        <v>Ана</v>
      </c>
      <c r="D6" s="207" t="s">
        <v>306</v>
      </c>
      <c r="E6" s="226" t="s">
        <v>308</v>
      </c>
      <c r="F6" s="126" t="s">
        <v>204</v>
      </c>
      <c r="G6" s="211" t="s">
        <v>269</v>
      </c>
      <c r="H6" s="211" t="s">
        <v>307</v>
      </c>
      <c r="I6" s="84" t="str">
        <f t="shared" si="4"/>
        <v>03.03.2002.</v>
      </c>
      <c r="J6" s="92" t="s">
        <v>284</v>
      </c>
      <c r="K6" s="208" t="s">
        <v>291</v>
      </c>
      <c r="L6" s="92" t="s">
        <v>284</v>
      </c>
      <c r="M6" s="92" t="s">
        <v>178</v>
      </c>
      <c r="N6" s="141" t="str">
        <f>'оцене ученика'!C30</f>
        <v>осми</v>
      </c>
      <c r="O6" s="92" t="s">
        <v>165</v>
      </c>
      <c r="P6" s="92" t="s">
        <v>179</v>
      </c>
      <c r="Q6" s="92" t="s">
        <v>133</v>
      </c>
      <c r="R6" s="213" t="s">
        <v>380</v>
      </c>
      <c r="S6" s="208" t="s">
        <v>382</v>
      </c>
      <c r="T6" s="206"/>
      <c r="U6" s="92"/>
      <c r="V6" s="206"/>
      <c r="W6" s="92"/>
      <c r="X6" s="206"/>
      <c r="Y6" s="92"/>
      <c r="Z6" s="126"/>
      <c r="AA6" s="92" t="s">
        <v>224</v>
      </c>
      <c r="AB6" s="92"/>
      <c r="AC6" s="92"/>
      <c r="AD6" s="92"/>
      <c r="AE6" s="92"/>
      <c r="AF6" t="str">
        <f>'подаци о школи за сведочанство'!$B$1</f>
        <v>Академик Миленко Шушић</v>
      </c>
      <c r="AG6" t="str">
        <f>'подаци о школи за сведочанство'!$B$2</f>
        <v>Гуча</v>
      </c>
      <c r="AH6" t="str">
        <f>'подаци о школи за сведочанство'!$B$3</f>
        <v>Лучани</v>
      </c>
      <c r="AI6" t="str">
        <f>'подаци о школи за сведочанство'!$B$4</f>
        <v>022-05-49/2013-07</v>
      </c>
      <c r="AJ6" t="str">
        <f>'подаци о школи за сведочанство'!$B$5</f>
        <v>21.03.2014.</v>
      </c>
      <c r="AK6" t="str">
        <f>'подаци о школи за сведочанство'!$B$6</f>
        <v>Министарство просвете, науке и технолошког развоја</v>
      </c>
      <c r="AL6">
        <f>'подаци о школи за сведочанство'!$B$7</f>
        <v>2015</v>
      </c>
      <c r="AM6" t="str">
        <f t="shared" si="5"/>
        <v>--</v>
      </c>
      <c r="AN6" t="str">
        <f>'оцене ученика'!$D$2</f>
        <v>Српски језик</v>
      </c>
      <c r="AO6" s="6" t="str">
        <f>IF('оцене ученика'!D7=1,"недовољан     1",IF('оцене ученика'!D7=2,"довољан     2",IF('оцене ученика'!D7=3,"добар     3",IF('оцене ученика'!D7=4,"врло добар     4",IF('оцене ученика'!D7=5,"одличан     5"," ")))))</f>
        <v>добар     3</v>
      </c>
      <c r="AP6" t="str">
        <f>IF('оцене ученика'!$E$2=0," ",'оцене ученика'!$E$2)</f>
        <v> </v>
      </c>
      <c r="AQ6" t="str">
        <f>IF('оцене ученика'!E7=1,"недовољан     1",IF('оцене ученика'!E7=2,"довољан     2",IF('оцене ученика'!E7=3,"добар     3",IF('оцене ученика'!E7=4,"врло добар     4",IF('оцене ученика'!E7=5,"одличан     5"," ")))))</f>
        <v> </v>
      </c>
      <c r="AR6" t="str">
        <f>IF('оцене ученика'!$F$2=0," ",'оцене ученика'!$F$2)</f>
        <v>Енглески</v>
      </c>
      <c r="AS6" t="str">
        <f>IF('оцене ученика'!F7=1,"недовољан     1",IF('оцене ученика'!F7=2,"довољан     2",IF('оцене ученика'!F7=3,"добар     3",IF('оцене ученика'!F7=4,"врло добар     4",IF('оцене ученика'!F7=5,"одличан     5"," ")))))</f>
        <v>врло добар     4</v>
      </c>
      <c r="AT6" t="str">
        <f>IF('оцене ученика'!$G$2=0," ",'оцене ученика'!$G$2)</f>
        <v>Ликовна култура</v>
      </c>
      <c r="AU6" t="str">
        <f>IF('оцене ученика'!G7=1,"недовољан     1",IF('оцене ученика'!G7=2,"довољан     2",IF('оцене ученика'!G7=3,"добар     3",IF('оцене ученика'!G7=4,"врло добар     4",IF('оцене ученика'!G7=5,"одличан     5"," ")))))</f>
        <v>одличан     5</v>
      </c>
      <c r="AV6" t="str">
        <f>IF('оцене ученика'!$H$2=0," ",'оцене ученика'!$H$2)</f>
        <v>Музичка култура</v>
      </c>
      <c r="AW6" t="str">
        <f>IF('оцене ученика'!H7=1,"недовољан     1",IF('оцене ученика'!H7=2,"довољан     2",IF('оцене ученика'!H7=3,"добар     3",IF('оцене ученика'!H7=4,"врло добар     4",IF('оцене ученика'!H7=5,"одличан     5"," ")))))</f>
        <v>одличан     5</v>
      </c>
      <c r="AX6" t="str">
        <f>IF('оцене ученика'!$I$2=0," ",'оцене ученика'!$I$2)</f>
        <v>Историја</v>
      </c>
      <c r="AY6" t="str">
        <f>IF('оцене ученика'!I7=1,"недовољан     1",IF('оцене ученика'!I7=2,"довољан     2",IF('оцене ученика'!I7=3,"добар     3",IF('оцене ученика'!I7=4,"врло добар     4",IF('оцене ученика'!I7=5,"одличан     5"," ")))))</f>
        <v>довољан     2</v>
      </c>
      <c r="AZ6" t="str">
        <f>IF('оцене ученика'!$J$2=0," ",'оцене ученика'!$J$2)</f>
        <v>Географија</v>
      </c>
      <c r="BA6" t="str">
        <f>IF('оцене ученика'!J7=1,"недовољан     1",IF('оцене ученика'!J7=2,"довољан     2",IF('оцене ученика'!J7=3,"добар     3",IF('оцене ученика'!J7=4,"врло добар     4",IF('оцене ученика'!J7=5,"одличан     5"," ")))))</f>
        <v>добар     3</v>
      </c>
      <c r="BB6" t="str">
        <f>IF('оцене ученика'!$K$2=0," ",'оцене ученика'!$K$2)</f>
        <v>Физика</v>
      </c>
      <c r="BC6" t="str">
        <f>IF('оцене ученика'!K7=1,"недовољан     1",IF('оцене ученика'!K7=2,"довољан     2",IF('оцене ученика'!K7=3,"добар     3",IF('оцене ученика'!K7=4,"врло добар     4",IF('оцене ученика'!K7=5,"одличан     5"," ")))))</f>
        <v>довољан     2</v>
      </c>
      <c r="BD6" t="str">
        <f>IF('оцене ученика'!$L$2=0," ",'оцене ученика'!$L$2)</f>
        <v>Математика</v>
      </c>
      <c r="BE6" t="str">
        <f>IF('оцене ученика'!L7=1,"недовољан     1",IF('оцене ученика'!L7=2,"довољан     2",IF('оцене ученика'!L7=3,"добар     3",IF('оцене ученика'!L7=4,"врло добар     4",IF('оцене ученика'!L7=5,"одличан     5"," ")))))</f>
        <v>довољан     2</v>
      </c>
      <c r="BF6" t="str">
        <f>IF('оцене ученика'!$M$2=0," ",'оцене ученика'!$M$2)</f>
        <v>Биологија</v>
      </c>
      <c r="BG6" t="str">
        <f>IF('оцене ученика'!M7=1,"недовољан     1",IF('оцене ученика'!M7=2,"довољан     2",IF('оцене ученика'!M7=3,"добар     3",IF('оцене ученика'!M7=4,"врло добар     4",IF('оцене ученика'!M7=5,"одличан     5"," ")))))</f>
        <v>добар     3</v>
      </c>
      <c r="BH6" t="str">
        <f>IF('оцене ученика'!$N$2=0," ",'оцене ученика'!$N$2)</f>
        <v>Хемија</v>
      </c>
      <c r="BI6" t="str">
        <f>IF('оцене ученика'!N7=1,"недовољан     1",IF('оцене ученика'!N7=2,"довољан     2",IF('оцене ученика'!N7=3,"добар     3",IF('оцене ученика'!N7=4,"врло добар     4",IF('оцене ученика'!N7=5,"одличан     5"," ")))))</f>
        <v>довољан     2</v>
      </c>
      <c r="BJ6" t="str">
        <f>IF('оцене ученика'!$O$2=0," ",'оцене ученика'!$O$2)</f>
        <v>Техничко и информатичко образовање</v>
      </c>
      <c r="BK6" t="str">
        <f>IF('оцене ученика'!O7=1,"недовољан     1",IF('оцене ученика'!O7=2,"довољан     2",IF('оцене ученика'!O7=3,"добар     3",IF('оцене ученика'!O7=4,"врло добар     4",IF('оцене ученика'!O7=5,"одличан     5"," ")))))</f>
        <v>одличан     5</v>
      </c>
      <c r="BL6" t="str">
        <f>IF('оцене ученика'!$P$2=0," ",'оцене ученика'!$P$2)</f>
        <v>Физичко васпитање</v>
      </c>
      <c r="BM6" t="str">
        <f>IF('оцене ученика'!P7=1,"недовољан     1",IF('оцене ученика'!P7=2,"довољан     2",IF('оцене ученика'!P7=3,"добар     3",IF('оцене ученика'!P7=4,"врло добар     4",IF('оцене ученика'!P7=5,"одличан     5"," ")))))</f>
        <v>одличан     5</v>
      </c>
      <c r="BN6" t="str">
        <f t="shared" si="0"/>
        <v>Француски језик</v>
      </c>
      <c r="BO6" t="str">
        <f>IF('оцене ученика'!Q7=1,"недовољан     1",IF('оцене ученика'!Q7=2,"довољан     2",IF('оцене ученика'!Q7=3,"добар     3",IF('оцене ученика'!Q7=4,"врло добар     4",IF('оцене ученика'!Q7=5,"одличан     5"," ")))))</f>
        <v>одличан     5</v>
      </c>
      <c r="BP6" t="str">
        <f t="shared" si="1"/>
        <v>одбојка</v>
      </c>
      <c r="BQ6" t="str">
        <f>IF('оцене ученика'!R7=1,"недовољан     1",IF('оцене ученика'!R7=2,"довољан     2",IF('оцене ученика'!R7=3,"добар     3",IF('оцене ученика'!R7=4,"врло добар     4",IF('оцене ученика'!R7=5,"одличан     5"," ")))))</f>
        <v>одличан     5</v>
      </c>
      <c r="BR6" t="str">
        <f t="shared" si="2"/>
        <v>Информатика и рачунарство</v>
      </c>
      <c r="BS6" t="str">
        <f>IF('оцене ученика'!S7=1,"недовољан     1",IF('оцене ученика'!S7=2,"довољан     2",IF('оцене ученика'!S7=3,"добар     3",IF('оцене ученика'!S7=4,"врло добар     4",IF('оцене ученика'!S7=5,"одличан     5"," ")))))</f>
        <v>добар     3</v>
      </c>
      <c r="BT6" t="str">
        <f t="shared" si="6"/>
        <v> </v>
      </c>
      <c r="BU6" t="str">
        <f>IF('оцене ученика'!T7=1,"недовољан     1",IF('оцене ученика'!T7=2,"довољан     2",IF('оцене ученика'!T7=3,"добар     3",IF('оцене ученика'!T7=4,"врло добар     4",IF('оцене ученика'!T7=5,"одличан     5"," ")))))</f>
        <v> </v>
      </c>
      <c r="BV6" t="str">
        <f>IF('оцене ученика'!$U$2=0," ",'оцене ученика'!$U$2)</f>
        <v> </v>
      </c>
      <c r="BW6" t="str">
        <f>IF('оцене ученика'!U7=1,"недовољан     1",IF('оцене ученика'!U7=2,"довољан     2",IF('оцене ученика'!U7=3,"добар     3",IF('оцене ученика'!U7=4,"врло добар     4",IF('оцене ученика'!U7=5,"одличан     5"," ")))))</f>
        <v> </v>
      </c>
      <c r="BX6" t="str">
        <f>IF('оцене ученика'!W7=0,IF('оцене ученика'!X7=0," ",'оцене ученика'!$X$2),'оцене ученика'!$W$2)</f>
        <v>Верска настава</v>
      </c>
      <c r="BY6" t="str">
        <f>IF(BX6='оцене ученика'!$W$2,'оцене ученика'!W7,IF('подаци о ученицима'!BX6='оцене ученика'!$X$2,'оцене ученика'!X7," "))</f>
        <v>истиче се</v>
      </c>
      <c r="BZ6" s="6" t="str">
        <f>IF('оцене ученика'!C30="пети",VLOOKUP('оцене ученика'!Y7,BZ42:CA46,2,FALSE),VLOOKUP('оцене ученика'!Y7,BZ36:CA40,2,FALSE))</f>
        <v>примерно     5</v>
      </c>
      <c r="CA6" t="str">
        <f>IF('оцене ученика'!AF7="Одличан","одличним",IF('оцене ученика'!AF7="Врло добар","врло добрим",IF('оцене ученика'!AF7="Добар","добрим",IF('оцене ученика'!AF7="Довољан","довољним",IF('оцене ученика'!AF7="Недовољан","недовољним"," ")))))</f>
        <v>врло добрим</v>
      </c>
      <c r="CB6" s="7">
        <f>'оцене ученика'!AE7</f>
        <v>3.7333333333333334</v>
      </c>
      <c r="CC6" s="7">
        <f t="shared" si="3"/>
        <v>3.73</v>
      </c>
      <c r="CD6" s="8">
        <f t="shared" si="7"/>
        <v>3.731</v>
      </c>
      <c r="CE6" t="str">
        <f t="shared" si="8"/>
        <v>3,73</v>
      </c>
      <c r="CF6">
        <f>'подаци о школи за сведочанство'!$D$7</f>
        <v>2016</v>
      </c>
      <c r="CG6" t="str">
        <f>IF('оцене ученика'!C30="пети","","(    )")</f>
        <v>(    )</v>
      </c>
    </row>
    <row r="7" spans="1:85" ht="15">
      <c r="A7" s="139">
        <f>'оцене ученика'!A8</f>
        <v>6</v>
      </c>
      <c r="B7" s="84" t="str">
        <f>'оцене ученика'!B8</f>
        <v>Божовић</v>
      </c>
      <c r="C7" s="84" t="str">
        <f>'оцене ученика'!C8</f>
        <v>Маријана</v>
      </c>
      <c r="D7" s="207" t="s">
        <v>309</v>
      </c>
      <c r="E7" s="209">
        <v>3107001787810</v>
      </c>
      <c r="F7" s="126" t="s">
        <v>204</v>
      </c>
      <c r="G7" s="211" t="s">
        <v>310</v>
      </c>
      <c r="H7" s="211" t="s">
        <v>311</v>
      </c>
      <c r="I7" s="84" t="str">
        <f t="shared" si="4"/>
        <v>31.07.2001.</v>
      </c>
      <c r="J7" s="92" t="s">
        <v>284</v>
      </c>
      <c r="K7" s="208" t="s">
        <v>291</v>
      </c>
      <c r="L7" s="92" t="s">
        <v>284</v>
      </c>
      <c r="M7" s="92" t="s">
        <v>178</v>
      </c>
      <c r="N7" s="141" t="str">
        <f>'оцене ученика'!C30</f>
        <v>осми</v>
      </c>
      <c r="O7" s="92" t="s">
        <v>165</v>
      </c>
      <c r="P7" s="92" t="s">
        <v>179</v>
      </c>
      <c r="Q7" s="92" t="s">
        <v>133</v>
      </c>
      <c r="R7" s="213" t="s">
        <v>381</v>
      </c>
      <c r="S7" s="208" t="s">
        <v>382</v>
      </c>
      <c r="T7" s="206"/>
      <c r="U7" s="92"/>
      <c r="V7" s="206"/>
      <c r="W7" s="92"/>
      <c r="X7" s="206"/>
      <c r="Y7" s="92"/>
      <c r="Z7" s="126"/>
      <c r="AA7" s="92" t="s">
        <v>224</v>
      </c>
      <c r="AB7" s="92"/>
      <c r="AC7" s="92"/>
      <c r="AD7" s="92"/>
      <c r="AE7" s="92"/>
      <c r="AF7" t="str">
        <f>'подаци о школи за сведочанство'!$B$1</f>
        <v>Академик Миленко Шушић</v>
      </c>
      <c r="AG7" t="str">
        <f>'подаци о школи за сведочанство'!$B$2</f>
        <v>Гуча</v>
      </c>
      <c r="AH7" t="str">
        <f>'подаци о школи за сведочанство'!$B$3</f>
        <v>Лучани</v>
      </c>
      <c r="AI7" t="str">
        <f>'подаци о школи за сведочанство'!$B$4</f>
        <v>022-05-49/2013-07</v>
      </c>
      <c r="AJ7" t="str">
        <f>'подаци о школи за сведочанство'!$B$5</f>
        <v>21.03.2014.</v>
      </c>
      <c r="AK7" t="str">
        <f>'подаци о школи за сведочанство'!$B$6</f>
        <v>Министарство просвете, науке и технолошког развоја</v>
      </c>
      <c r="AL7">
        <f>'подаци о школи за сведочанство'!$B$7</f>
        <v>2015</v>
      </c>
      <c r="AM7" t="str">
        <f t="shared" si="5"/>
        <v>--</v>
      </c>
      <c r="AN7" t="str">
        <f>'оцене ученика'!$D$2</f>
        <v>Српски језик</v>
      </c>
      <c r="AO7" s="6" t="str">
        <f>IF('оцене ученика'!D8=1,"недовољан     1",IF('оцене ученика'!D8=2,"довољан     2",IF('оцене ученика'!D8=3,"добар     3",IF('оцене ученика'!D8=4,"врло добар     4",IF('оцене ученика'!D8=5,"одличан     5"," ")))))</f>
        <v>довољан     2</v>
      </c>
      <c r="AP7" t="str">
        <f>IF('оцене ученика'!$E$2=0," ",'оцене ученика'!$E$2)</f>
        <v> </v>
      </c>
      <c r="AQ7" t="str">
        <f>IF('оцене ученика'!E8=1,"недовољан     1",IF('оцене ученика'!E8=2,"довољан     2",IF('оцене ученика'!E8=3,"добар     3",IF('оцене ученика'!E8=4,"врло добар     4",IF('оцене ученика'!E8=5,"одличан     5"," ")))))</f>
        <v> </v>
      </c>
      <c r="AR7" t="str">
        <f>IF('оцене ученика'!$F$2=0," ",'оцене ученика'!$F$2)</f>
        <v>Енглески</v>
      </c>
      <c r="AS7" t="str">
        <f>IF('оцене ученика'!F8=1,"недовољан     1",IF('оцене ученика'!F8=2,"довољан     2",IF('оцене ученика'!F8=3,"добар     3",IF('оцене ученика'!F8=4,"врло добар     4",IF('оцене ученика'!F8=5,"одличан     5"," ")))))</f>
        <v>довољан     2</v>
      </c>
      <c r="AT7" t="str">
        <f>IF('оцене ученика'!$G$2=0," ",'оцене ученика'!$G$2)</f>
        <v>Ликовна култура</v>
      </c>
      <c r="AU7" t="str">
        <f>IF('оцене ученика'!G8=1,"недовољан     1",IF('оцене ученика'!G8=2,"довољан     2",IF('оцене ученика'!G8=3,"добар     3",IF('оцене ученика'!G8=4,"врло добар     4",IF('оцене ученика'!G8=5,"одличан     5"," ")))))</f>
        <v>одличан     5</v>
      </c>
      <c r="AV7" t="str">
        <f>IF('оцене ученика'!$H$2=0," ",'оцене ученика'!$H$2)</f>
        <v>Музичка култура</v>
      </c>
      <c r="AW7" t="str">
        <f>IF('оцене ученика'!H8=1,"недовољан     1",IF('оцене ученика'!H8=2,"довољан     2",IF('оцене ученика'!H8=3,"добар     3",IF('оцене ученика'!H8=4,"врло добар     4",IF('оцене ученика'!H8=5,"одличан     5"," ")))))</f>
        <v>одличан     5</v>
      </c>
      <c r="AX7" t="str">
        <f>IF('оцене ученика'!$I$2=0," ",'оцене ученика'!$I$2)</f>
        <v>Историја</v>
      </c>
      <c r="AY7" t="str">
        <f>IF('оцене ученика'!I8=1,"недовољан     1",IF('оцене ученика'!I8=2,"довољан     2",IF('оцене ученика'!I8=3,"добар     3",IF('оцене ученика'!I8=4,"врло добар     4",IF('оцене ученика'!I8=5,"одличан     5"," ")))))</f>
        <v>добар     3</v>
      </c>
      <c r="AZ7" t="str">
        <f>IF('оцене ученика'!$J$2=0," ",'оцене ученика'!$J$2)</f>
        <v>Географија</v>
      </c>
      <c r="BA7" t="str">
        <f>IF('оцене ученика'!J8=1,"недовољан     1",IF('оцене ученика'!J8=2,"довољан     2",IF('оцене ученика'!J8=3,"добар     3",IF('оцене ученика'!J8=4,"врло добар     4",IF('оцене ученика'!J8=5,"одличан     5"," ")))))</f>
        <v>добар     3</v>
      </c>
      <c r="BB7" t="str">
        <f>IF('оцене ученика'!$K$2=0," ",'оцене ученика'!$K$2)</f>
        <v>Физика</v>
      </c>
      <c r="BC7" t="str">
        <f>IF('оцене ученика'!K8=1,"недовољан     1",IF('оцене ученика'!K8=2,"довољан     2",IF('оцене ученика'!K8=3,"добар     3",IF('оцене ученика'!K8=4,"врло добар     4",IF('оцене ученика'!K8=5,"одличан     5"," ")))))</f>
        <v>довољан     2</v>
      </c>
      <c r="BD7" t="str">
        <f>IF('оцене ученика'!$L$2=0," ",'оцене ученика'!$L$2)</f>
        <v>Математика</v>
      </c>
      <c r="BE7" t="str">
        <f>IF('оцене ученика'!L8=1,"недовољан     1",IF('оцене ученика'!L8=2,"довољан     2",IF('оцене ученика'!L8=3,"добар     3",IF('оцене ученика'!L8=4,"врло добар     4",IF('оцене ученика'!L8=5,"одличан     5"," ")))))</f>
        <v>довољан     2</v>
      </c>
      <c r="BF7" t="str">
        <f>IF('оцене ученика'!$M$2=0," ",'оцене ученика'!$M$2)</f>
        <v>Биологија</v>
      </c>
      <c r="BG7" t="str">
        <f>IF('оцене ученика'!M8=1,"недовољан     1",IF('оцене ученика'!M8=2,"довољан     2",IF('оцене ученика'!M8=3,"добар     3",IF('оцене ученика'!M8=4,"врло добар     4",IF('оцене ученика'!M8=5,"одличан     5"," ")))))</f>
        <v>врло добар     4</v>
      </c>
      <c r="BH7" t="str">
        <f>IF('оцене ученика'!$N$2=0," ",'оцене ученика'!$N$2)</f>
        <v>Хемија</v>
      </c>
      <c r="BI7" t="str">
        <f>IF('оцене ученика'!N8=1,"недовољан     1",IF('оцене ученика'!N8=2,"довољан     2",IF('оцене ученика'!N8=3,"добар     3",IF('оцене ученика'!N8=4,"врло добар     4",IF('оцене ученика'!N8=5,"одличан     5"," ")))))</f>
        <v>добар     3</v>
      </c>
      <c r="BJ7" t="str">
        <f>IF('оцене ученика'!$O$2=0," ",'оцене ученика'!$O$2)</f>
        <v>Техничко и информатичко образовање</v>
      </c>
      <c r="BK7" t="str">
        <f>IF('оцене ученика'!O8=1,"недовољан     1",IF('оцене ученика'!O8=2,"довољан     2",IF('оцене ученика'!O8=3,"добар     3",IF('оцене ученика'!O8=4,"врло добар     4",IF('оцене ученика'!O8=5,"одличан     5"," ")))))</f>
        <v>одличан     5</v>
      </c>
      <c r="BL7" t="str">
        <f>IF('оцене ученика'!$P$2=0," ",'оцене ученика'!$P$2)</f>
        <v>Физичко васпитање</v>
      </c>
      <c r="BM7" t="str">
        <f>IF('оцене ученика'!P8=1,"недовољан     1",IF('оцене ученика'!P8=2,"довољан     2",IF('оцене ученика'!P8=3,"добар     3",IF('оцене ученика'!P8=4,"врло добар     4",IF('оцене ученика'!P8=5,"одличан     5"," ")))))</f>
        <v>одличан     5</v>
      </c>
      <c r="BN7" t="str">
        <f t="shared" si="0"/>
        <v>Француски језик</v>
      </c>
      <c r="BO7" t="str">
        <f>IF('оцене ученика'!Q8=1,"недовољан     1",IF('оцене ученика'!Q8=2,"довољан     2",IF('оцене ученика'!Q8=3,"добар     3",IF('оцене ученика'!Q8=4,"врло добар     4",IF('оцене ученика'!Q8=5,"одличан     5"," ")))))</f>
        <v>врло добар     4</v>
      </c>
      <c r="BP7" t="str">
        <f t="shared" si="1"/>
        <v>одбојка</v>
      </c>
      <c r="BQ7" t="str">
        <f>IF('оцене ученика'!R8=1,"недовољан     1",IF('оцене ученика'!R8=2,"довољан     2",IF('оцене ученика'!R8=3,"добар     3",IF('оцене ученика'!R8=4,"врло добар     4",IF('оцене ученика'!R8=5,"одличан     5"," ")))))</f>
        <v>одличан     5</v>
      </c>
      <c r="BR7" t="str">
        <f t="shared" si="2"/>
        <v>Информатика и рачунарство</v>
      </c>
      <c r="BS7" t="str">
        <f>IF('оцене ученика'!S8=1,"недовољан     1",IF('оцене ученика'!S8=2,"довољан     2",IF('оцене ученика'!S8=3,"добар     3",IF('оцене ученика'!S8=4,"врло добар     4",IF('оцене ученика'!S8=5,"одличан     5"," ")))))</f>
        <v>одличан     5</v>
      </c>
      <c r="BT7" t="str">
        <f t="shared" si="6"/>
        <v> </v>
      </c>
      <c r="BU7" t="str">
        <f>IF('оцене ученика'!T8=1,"недовољан     1",IF('оцене ученика'!T8=2,"довољан     2",IF('оцене ученика'!T8=3,"добар     3",IF('оцене ученика'!T8=4,"врло добар     4",IF('оцене ученика'!T8=5,"одличан     5"," ")))))</f>
        <v> </v>
      </c>
      <c r="BV7" t="str">
        <f>IF('оцене ученика'!$U$2=0," ",'оцене ученика'!$U$2)</f>
        <v> </v>
      </c>
      <c r="BW7" t="str">
        <f>IF('оцене ученика'!U8=1,"недовољан     1",IF('оцене ученика'!U8=2,"довољан     2",IF('оцене ученика'!U8=3,"добар     3",IF('оцене ученика'!U8=4,"врло добар     4",IF('оцене ученика'!U8=5,"одличан     5"," ")))))</f>
        <v> </v>
      </c>
      <c r="BX7" t="str">
        <f>IF('оцене ученика'!W8=0,IF('оцене ученика'!X8=0," ",'оцене ученика'!$X$2),'оцене ученика'!$W$2)</f>
        <v>Верска настава</v>
      </c>
      <c r="BY7" t="str">
        <f>IF(BX7='оцене ученика'!$W$2,'оцене ученика'!W8,IF('подаци о ученицима'!BX7='оцене ученика'!$X$2,'оцене ученика'!X8," "))</f>
        <v>истиче се</v>
      </c>
      <c r="BZ7" s="6" t="str">
        <f>IF('оцене ученика'!C30="пети",VLOOKUP('оцене ученика'!Y8,BZ42:CA46,2,FALSE),VLOOKUP('оцене ученика'!Y8,BZ36:CA40,2,FALSE))</f>
        <v>примерно     5</v>
      </c>
      <c r="CA7" t="str">
        <f>IF('оцене ученика'!AF8="Одличан","одличним",IF('оцене ученика'!AF8="Врло добар","врло добрим",IF('оцене ученика'!AF8="Добар","добрим",IF('оцене ученика'!AF8="Довољан","довољним",IF('оцене ученика'!AF8="Недовољан","недовољним"," ")))))</f>
        <v>врло добрим</v>
      </c>
      <c r="CB7" s="7">
        <f>'оцене ученика'!AE8</f>
        <v>3.6666666666666665</v>
      </c>
      <c r="CC7" s="7">
        <f t="shared" si="3"/>
        <v>3.67</v>
      </c>
      <c r="CD7" s="8">
        <f t="shared" si="7"/>
        <v>3.671</v>
      </c>
      <c r="CE7" t="str">
        <f t="shared" si="8"/>
        <v>3,67</v>
      </c>
      <c r="CF7">
        <f>'подаци о школи за сведочанство'!$D$7</f>
        <v>2016</v>
      </c>
      <c r="CG7" t="str">
        <f>IF('оцене ученика'!C30="пети","","(    )")</f>
        <v>(    )</v>
      </c>
    </row>
    <row r="8" spans="1:85" ht="15">
      <c r="A8" s="139">
        <f>'оцене ученика'!A9</f>
        <v>7</v>
      </c>
      <c r="B8" s="84" t="str">
        <f>'оцене ученика'!B9</f>
        <v>Броћић</v>
      </c>
      <c r="C8" s="84" t="str">
        <f>'оцене ученика'!C9</f>
        <v>Анђела</v>
      </c>
      <c r="D8" s="207" t="s">
        <v>312</v>
      </c>
      <c r="E8" s="226" t="s">
        <v>313</v>
      </c>
      <c r="F8" s="126" t="s">
        <v>204</v>
      </c>
      <c r="G8" s="211" t="s">
        <v>314</v>
      </c>
      <c r="H8" s="211" t="s">
        <v>315</v>
      </c>
      <c r="I8" s="84" t="str">
        <f t="shared" si="4"/>
        <v>07.11.2001.</v>
      </c>
      <c r="J8" s="92" t="s">
        <v>284</v>
      </c>
      <c r="K8" s="208" t="s">
        <v>291</v>
      </c>
      <c r="L8" s="92" t="s">
        <v>284</v>
      </c>
      <c r="M8" s="92" t="s">
        <v>178</v>
      </c>
      <c r="N8" s="141" t="str">
        <f>'оцене ученика'!C30</f>
        <v>осми</v>
      </c>
      <c r="O8" s="92" t="s">
        <v>165</v>
      </c>
      <c r="P8" s="92" t="s">
        <v>179</v>
      </c>
      <c r="Q8" s="92" t="s">
        <v>133</v>
      </c>
      <c r="R8" s="213" t="s">
        <v>383</v>
      </c>
      <c r="S8" s="208" t="s">
        <v>382</v>
      </c>
      <c r="T8" s="206"/>
      <c r="U8" s="92"/>
      <c r="V8" s="206"/>
      <c r="W8" s="92"/>
      <c r="X8" s="206"/>
      <c r="Y8" s="92"/>
      <c r="Z8" s="126"/>
      <c r="AA8" s="92" t="s">
        <v>224</v>
      </c>
      <c r="AB8" s="92"/>
      <c r="AC8" s="92"/>
      <c r="AD8" s="92"/>
      <c r="AE8" s="92"/>
      <c r="AF8" t="str">
        <f>'подаци о школи за сведочанство'!$B$1</f>
        <v>Академик Миленко Шушић</v>
      </c>
      <c r="AG8" t="str">
        <f>'подаци о школи за сведочанство'!$B$2</f>
        <v>Гуча</v>
      </c>
      <c r="AH8" t="str">
        <f>'подаци о школи за сведочанство'!$B$3</f>
        <v>Лучани</v>
      </c>
      <c r="AI8" t="str">
        <f>'подаци о школи за сведочанство'!$B$4</f>
        <v>022-05-49/2013-07</v>
      </c>
      <c r="AJ8" t="str">
        <f>'подаци о школи за сведочанство'!$B$5</f>
        <v>21.03.2014.</v>
      </c>
      <c r="AK8" t="str">
        <f>'подаци о школи за сведочанство'!$B$6</f>
        <v>Министарство просвете, науке и технолошког развоја</v>
      </c>
      <c r="AL8">
        <f>'подаци о школи за сведочанство'!$B$7</f>
        <v>2015</v>
      </c>
      <c r="AM8" t="str">
        <f t="shared" si="5"/>
        <v>--</v>
      </c>
      <c r="AN8" t="str">
        <f>'оцене ученика'!$D$2</f>
        <v>Српски језик</v>
      </c>
      <c r="AO8" s="6" t="str">
        <f>IF('оцене ученика'!D9=1,"недовољан     1",IF('оцене ученика'!D9=2,"довољан     2",IF('оцене ученика'!D9=3,"добар     3",IF('оцене ученика'!D9=4,"врло добар     4",IF('оцене ученика'!D9=5,"одличан     5"," ")))))</f>
        <v>врло добар     4</v>
      </c>
      <c r="AP8" t="str">
        <f>IF('оцене ученика'!$E$2=0," ",'оцене ученика'!$E$2)</f>
        <v> </v>
      </c>
      <c r="AQ8" t="str">
        <f>IF('оцене ученика'!E9=1,"недовољан     1",IF('оцене ученика'!E9=2,"довољан     2",IF('оцене ученика'!E9=3,"добар     3",IF('оцене ученика'!E9=4,"врло добар     4",IF('оцене ученика'!E9=5,"одличан     5"," ")))))</f>
        <v> </v>
      </c>
      <c r="AR8" t="str">
        <f>IF('оцене ученика'!$F$2=0," ",'оцене ученика'!$F$2)</f>
        <v>Енглески</v>
      </c>
      <c r="AS8" t="str">
        <f>IF('оцене ученика'!F9=1,"недовољан     1",IF('оцене ученика'!F9=2,"довољан     2",IF('оцене ученика'!F9=3,"добар     3",IF('оцене ученика'!F9=4,"врло добар     4",IF('оцене ученика'!F9=5,"одличан     5"," ")))))</f>
        <v>одличан     5</v>
      </c>
      <c r="AT8" t="str">
        <f>IF('оцене ученика'!$G$2=0," ",'оцене ученика'!$G$2)</f>
        <v>Ликовна култура</v>
      </c>
      <c r="AU8" t="str">
        <f>IF('оцене ученика'!G9=1,"недовољан     1",IF('оцене ученика'!G9=2,"довољан     2",IF('оцене ученика'!G9=3,"добар     3",IF('оцене ученика'!G9=4,"врло добар     4",IF('оцене ученика'!G9=5,"одличан     5"," ")))))</f>
        <v>одличан     5</v>
      </c>
      <c r="AV8" t="str">
        <f>IF('оцене ученика'!$H$2=0," ",'оцене ученика'!$H$2)</f>
        <v>Музичка култура</v>
      </c>
      <c r="AW8" t="str">
        <f>IF('оцене ученика'!H9=1,"недовољан     1",IF('оцене ученика'!H9=2,"довољан     2",IF('оцене ученика'!H9=3,"добар     3",IF('оцене ученика'!H9=4,"врло добар     4",IF('оцене ученика'!H9=5,"одличан     5"," ")))))</f>
        <v>одличан     5</v>
      </c>
      <c r="AX8" t="str">
        <f>IF('оцене ученика'!$I$2=0," ",'оцене ученика'!$I$2)</f>
        <v>Историја</v>
      </c>
      <c r="AY8" t="str">
        <f>IF('оцене ученика'!I9=1,"недовољан     1",IF('оцене ученика'!I9=2,"довољан     2",IF('оцене ученика'!I9=3,"добар     3",IF('оцене ученика'!I9=4,"врло добар     4",IF('оцене ученика'!I9=5,"одличан     5"," ")))))</f>
        <v>одличан     5</v>
      </c>
      <c r="AZ8" t="str">
        <f>IF('оцене ученика'!$J$2=0," ",'оцене ученика'!$J$2)</f>
        <v>Географија</v>
      </c>
      <c r="BA8" t="str">
        <f>IF('оцене ученика'!J9=1,"недовољан     1",IF('оцене ученика'!J9=2,"довољан     2",IF('оцене ученика'!J9=3,"добар     3",IF('оцене ученика'!J9=4,"врло добар     4",IF('оцене ученика'!J9=5,"одличан     5"," ")))))</f>
        <v>одличан     5</v>
      </c>
      <c r="BB8" t="str">
        <f>IF('оцене ученика'!$K$2=0," ",'оцене ученика'!$K$2)</f>
        <v>Физика</v>
      </c>
      <c r="BC8" t="str">
        <f>IF('оцене ученика'!K9=1,"недовољан     1",IF('оцене ученика'!K9=2,"довољан     2",IF('оцене ученика'!K9=3,"добар     3",IF('оцене ученика'!K9=4,"врло добар     4",IF('оцене ученика'!K9=5,"одличан     5"," ")))))</f>
        <v>врло добар     4</v>
      </c>
      <c r="BD8" t="str">
        <f>IF('оцене ученика'!$L$2=0," ",'оцене ученика'!$L$2)</f>
        <v>Математика</v>
      </c>
      <c r="BE8" t="str">
        <f>IF('оцене ученика'!L9=1,"недовољан     1",IF('оцене ученика'!L9=2,"довољан     2",IF('оцене ученика'!L9=3,"добар     3",IF('оцене ученика'!L9=4,"врло добар     4",IF('оцене ученика'!L9=5,"одличан     5"," ")))))</f>
        <v>добар     3</v>
      </c>
      <c r="BF8" t="str">
        <f>IF('оцене ученика'!$M$2=0," ",'оцене ученика'!$M$2)</f>
        <v>Биологија</v>
      </c>
      <c r="BG8" t="str">
        <f>IF('оцене ученика'!M9=1,"недовољан     1",IF('оцене ученика'!M9=2,"довољан     2",IF('оцене ученика'!M9=3,"добар     3",IF('оцене ученика'!M9=4,"врло добар     4",IF('оцене ученика'!M9=5,"одличан     5"," ")))))</f>
        <v>одличан     5</v>
      </c>
      <c r="BH8" t="str">
        <f>IF('оцене ученика'!$N$2=0," ",'оцене ученика'!$N$2)</f>
        <v>Хемија</v>
      </c>
      <c r="BI8" t="str">
        <f>IF('оцене ученика'!N9=1,"недовољан     1",IF('оцене ученика'!N9=2,"довољан     2",IF('оцене ученика'!N9=3,"добар     3",IF('оцене ученика'!N9=4,"врло добар     4",IF('оцене ученика'!N9=5,"одличан     5"," ")))))</f>
        <v>одличан     5</v>
      </c>
      <c r="BJ8" t="str">
        <f>IF('оцене ученика'!$O$2=0," ",'оцене ученика'!$O$2)</f>
        <v>Техничко и информатичко образовање</v>
      </c>
      <c r="BK8" t="str">
        <f>IF('оцене ученика'!O9=1,"недовољан     1",IF('оцене ученика'!O9=2,"довољан     2",IF('оцене ученика'!O9=3,"добар     3",IF('оцене ученика'!O9=4,"врло добар     4",IF('оцене ученика'!O9=5,"одличан     5"," ")))))</f>
        <v>одличан     5</v>
      </c>
      <c r="BL8" t="str">
        <f>IF('оцене ученика'!$P$2=0," ",'оцене ученика'!$P$2)</f>
        <v>Физичко васпитање</v>
      </c>
      <c r="BM8" t="str">
        <f>IF('оцене ученика'!P9=1,"недовољан     1",IF('оцене ученика'!P9=2,"довољан     2",IF('оцене ученика'!P9=3,"добар     3",IF('оцене ученика'!P9=4,"врло добар     4",IF('оцене ученика'!P9=5,"одличан     5"," ")))))</f>
        <v>одличан     5</v>
      </c>
      <c r="BN8" t="str">
        <f t="shared" si="0"/>
        <v>Француски језик</v>
      </c>
      <c r="BO8" t="str">
        <f>IF('оцене ученика'!Q9=1,"недовољан     1",IF('оцене ученика'!Q9=2,"довољан     2",IF('оцене ученика'!Q9=3,"добар     3",IF('оцене ученика'!Q9=4,"врло добар     4",IF('оцене ученика'!Q9=5,"одличан     5"," ")))))</f>
        <v>одличан     5</v>
      </c>
      <c r="BP8" t="str">
        <f t="shared" si="1"/>
        <v>одбојка</v>
      </c>
      <c r="BQ8" t="str">
        <f>IF('оцене ученика'!R9=1,"недовољан     1",IF('оцене ученика'!R9=2,"довољан     2",IF('оцене ученика'!R9=3,"добар     3",IF('оцене ученика'!R9=4,"врло добар     4",IF('оцене ученика'!R9=5,"одличан     5"," ")))))</f>
        <v>одличан     5</v>
      </c>
      <c r="BR8" t="str">
        <f t="shared" si="2"/>
        <v>Информатика и рачунарство</v>
      </c>
      <c r="BS8" t="str">
        <f>IF('оцене ученика'!S9=1,"недовољан     1",IF('оцене ученика'!S9=2,"довољан     2",IF('оцене ученика'!S9=3,"добар     3",IF('оцене ученика'!S9=4,"врло добар     4",IF('оцене ученика'!S9=5,"одличан     5"," ")))))</f>
        <v>одличан     5</v>
      </c>
      <c r="BT8" t="str">
        <f t="shared" si="6"/>
        <v> </v>
      </c>
      <c r="BU8" t="str">
        <f>IF('оцене ученика'!T9=1,"недовољан     1",IF('оцене ученика'!T9=2,"довољан     2",IF('оцене ученика'!T9=3,"добар     3",IF('оцене ученика'!T9=4,"врло добар     4",IF('оцене ученика'!T9=5,"одличан     5"," ")))))</f>
        <v> </v>
      </c>
      <c r="BV8" t="str">
        <f>IF('оцене ученика'!$U$2=0," ",'оцене ученика'!$U$2)</f>
        <v> </v>
      </c>
      <c r="BW8" t="str">
        <f>IF('оцене ученика'!U9=1,"недовољан     1",IF('оцене ученика'!U9=2,"довољан     2",IF('оцене ученика'!U9=3,"добар     3",IF('оцене ученика'!U9=4,"врло добар     4",IF('оцене ученика'!U9=5,"одличан     5"," ")))))</f>
        <v> </v>
      </c>
      <c r="BX8" t="str">
        <f>IF('оцене ученика'!W9=0,IF('оцене ученика'!X9=0," ",'оцене ученика'!$X$2),'оцене ученика'!$W$2)</f>
        <v>Верска настава</v>
      </c>
      <c r="BY8" t="str">
        <f>IF(BX8='оцене ученика'!$W$2,'оцене ученика'!W9,IF('подаци о ученицима'!BX8='оцене ученика'!$X$2,'оцене ученика'!X9," "))</f>
        <v>истиче се</v>
      </c>
      <c r="BZ8" s="6" t="str">
        <f>IF('оцене ученика'!C30="пети",VLOOKUP('оцене ученика'!Y9,BZ42:CA46,2,FALSE),VLOOKUP('оцене ученика'!Y9,BZ36:CA40,2,FALSE))</f>
        <v>примерно     5</v>
      </c>
      <c r="CA8" t="str">
        <f>IF('оцене ученика'!AF9="Одличан","одличним",IF('оцене ученика'!AF9="Врло добар","врло добрим",IF('оцене ученика'!AF9="Добар","добрим",IF('оцене ученика'!AF9="Довољан","довољним",IF('оцене ученика'!AF9="Недовољан","недовољним"," ")))))</f>
        <v>одличним</v>
      </c>
      <c r="CB8" s="7">
        <f>'оцене ученика'!AE9</f>
        <v>4.733333333333333</v>
      </c>
      <c r="CC8" s="7">
        <f t="shared" si="3"/>
        <v>4.73</v>
      </c>
      <c r="CD8" s="8">
        <f t="shared" si="7"/>
        <v>4.731000000000001</v>
      </c>
      <c r="CE8" t="str">
        <f t="shared" si="8"/>
        <v>4,73</v>
      </c>
      <c r="CF8">
        <f>'подаци о школи за сведочанство'!$D$7</f>
        <v>2016</v>
      </c>
      <c r="CG8" t="str">
        <f>IF('оцене ученика'!C30="пети","","(    )")</f>
        <v>(    )</v>
      </c>
    </row>
    <row r="9" spans="1:85" ht="15">
      <c r="A9" s="139">
        <f>'оцене ученика'!A10</f>
        <v>8</v>
      </c>
      <c r="B9" s="84" t="str">
        <f>'оцене ученика'!B10</f>
        <v>Вујовић</v>
      </c>
      <c r="C9" s="84" t="str">
        <f>'оцене ученика'!C10</f>
        <v>Милица</v>
      </c>
      <c r="D9" s="207" t="s">
        <v>316</v>
      </c>
      <c r="E9" s="210">
        <v>1512001787858</v>
      </c>
      <c r="F9" s="126" t="s">
        <v>204</v>
      </c>
      <c r="G9" s="211" t="s">
        <v>317</v>
      </c>
      <c r="H9" s="211" t="s">
        <v>318</v>
      </c>
      <c r="I9" s="84" t="str">
        <f t="shared" si="4"/>
        <v>15.12.2001.</v>
      </c>
      <c r="J9" s="92" t="s">
        <v>284</v>
      </c>
      <c r="K9" s="208" t="s">
        <v>291</v>
      </c>
      <c r="L9" s="92" t="s">
        <v>284</v>
      </c>
      <c r="M9" s="92" t="s">
        <v>178</v>
      </c>
      <c r="N9" s="141" t="str">
        <f>'оцене ученика'!C30</f>
        <v>осми</v>
      </c>
      <c r="O9" s="92" t="s">
        <v>165</v>
      </c>
      <c r="P9" s="92" t="s">
        <v>179</v>
      </c>
      <c r="Q9" s="92" t="s">
        <v>133</v>
      </c>
      <c r="R9" s="213" t="s">
        <v>384</v>
      </c>
      <c r="S9" s="208" t="s">
        <v>382</v>
      </c>
      <c r="T9" s="206"/>
      <c r="U9" s="92"/>
      <c r="V9" s="206"/>
      <c r="W9" s="92"/>
      <c r="X9" s="206"/>
      <c r="Y9" s="92"/>
      <c r="Z9" s="126"/>
      <c r="AA9" s="92" t="s">
        <v>224</v>
      </c>
      <c r="AB9" s="92"/>
      <c r="AC9" s="92"/>
      <c r="AD9" s="92"/>
      <c r="AE9" s="92"/>
      <c r="AF9" t="str">
        <f>'подаци о школи за сведочанство'!$B$1</f>
        <v>Академик Миленко Шушић</v>
      </c>
      <c r="AG9" t="str">
        <f>'подаци о школи за сведочанство'!$B$2</f>
        <v>Гуча</v>
      </c>
      <c r="AH9" t="str">
        <f>'подаци о школи за сведочанство'!$B$3</f>
        <v>Лучани</v>
      </c>
      <c r="AI9" t="str">
        <f>'подаци о школи за сведочанство'!$B$4</f>
        <v>022-05-49/2013-07</v>
      </c>
      <c r="AJ9" t="str">
        <f>'подаци о школи за сведочанство'!$B$5</f>
        <v>21.03.2014.</v>
      </c>
      <c r="AK9" t="str">
        <f>'подаци о школи за сведочанство'!$B$6</f>
        <v>Министарство просвете, науке и технолошког развоја</v>
      </c>
      <c r="AL9">
        <f>'подаци о школи за сведочанство'!$B$7</f>
        <v>2015</v>
      </c>
      <c r="AM9" t="str">
        <f t="shared" si="5"/>
        <v>--</v>
      </c>
      <c r="AN9" t="str">
        <f>'оцене ученика'!$D$2</f>
        <v>Српски језик</v>
      </c>
      <c r="AO9" s="6" t="str">
        <f>IF('оцене ученика'!D10=1,"недовољан     1",IF('оцене ученика'!D10=2,"довољан     2",IF('оцене ученика'!D10=3,"добар     3",IF('оцене ученика'!D10=4,"врло добар     4",IF('оцене ученика'!D10=5,"одличан     5"," ")))))</f>
        <v>добар     3</v>
      </c>
      <c r="AP9" t="str">
        <f>IF('оцене ученика'!$E$2=0," ",'оцене ученика'!$E$2)</f>
        <v> </v>
      </c>
      <c r="AQ9" t="str">
        <f>IF('оцене ученика'!E10=1,"недовољан     1",IF('оцене ученика'!E10=2,"довољан     2",IF('оцене ученика'!E10=3,"добар     3",IF('оцене ученика'!E10=4,"врло добар     4",IF('оцене ученика'!E10=5,"одличан     5"," ")))))</f>
        <v> </v>
      </c>
      <c r="AR9" t="str">
        <f>IF('оцене ученика'!$F$2=0," ",'оцене ученика'!$F$2)</f>
        <v>Енглески</v>
      </c>
      <c r="AS9" t="str">
        <f>IF('оцене ученика'!F10=1,"недовољан     1",IF('оцене ученика'!F10=2,"довољан     2",IF('оцене ученика'!F10=3,"добар     3",IF('оцене ученика'!F10=4,"врло добар     4",IF('оцене ученика'!F10=5,"одличан     5"," ")))))</f>
        <v>добар     3</v>
      </c>
      <c r="AT9" t="str">
        <f>IF('оцене ученика'!$G$2=0," ",'оцене ученика'!$G$2)</f>
        <v>Ликовна култура</v>
      </c>
      <c r="AU9" t="str">
        <f>IF('оцене ученика'!G10=1,"недовољан     1",IF('оцене ученика'!G10=2,"довољан     2",IF('оцене ученика'!G10=3,"добар     3",IF('оцене ученика'!G10=4,"врло добар     4",IF('оцене ученика'!G10=5,"одличан     5"," ")))))</f>
        <v>добар     3</v>
      </c>
      <c r="AV9" t="str">
        <f>IF('оцене ученика'!$H$2=0," ",'оцене ученика'!$H$2)</f>
        <v>Музичка култура</v>
      </c>
      <c r="AW9" t="str">
        <f>IF('оцене ученика'!H10=1,"недовољан     1",IF('оцене ученика'!H10=2,"довољан     2",IF('оцене ученика'!H10=3,"добар     3",IF('оцене ученика'!H10=4,"врло добар     4",IF('оцене ученика'!H10=5,"одличан     5"," ")))))</f>
        <v>одличан     5</v>
      </c>
      <c r="AX9" t="str">
        <f>IF('оцене ученика'!$I$2=0," ",'оцене ученика'!$I$2)</f>
        <v>Историја</v>
      </c>
      <c r="AY9" t="str">
        <f>IF('оцене ученика'!I10=1,"недовољан     1",IF('оцене ученика'!I10=2,"довољан     2",IF('оцене ученика'!I10=3,"добар     3",IF('оцене ученика'!I10=4,"врло добар     4",IF('оцене ученика'!I10=5,"одличан     5"," ")))))</f>
        <v>добар     3</v>
      </c>
      <c r="AZ9" t="str">
        <f>IF('оцене ученика'!$J$2=0," ",'оцене ученика'!$J$2)</f>
        <v>Географија</v>
      </c>
      <c r="BA9" t="str">
        <f>IF('оцене ученика'!J10=1,"недовољан     1",IF('оцене ученика'!J10=2,"довољан     2",IF('оцене ученика'!J10=3,"добар     3",IF('оцене ученика'!J10=4,"врло добар     4",IF('оцене ученика'!J10=5,"одличан     5"," ")))))</f>
        <v>добар     3</v>
      </c>
      <c r="BB9" t="str">
        <f>IF('оцене ученика'!$K$2=0," ",'оцене ученика'!$K$2)</f>
        <v>Физика</v>
      </c>
      <c r="BC9" t="str">
        <f>IF('оцене ученика'!K10=1,"недовољан     1",IF('оцене ученика'!K10=2,"довољан     2",IF('оцене ученика'!K10=3,"добар     3",IF('оцене ученика'!K10=4,"врло добар     4",IF('оцене ученика'!K10=5,"одличан     5"," ")))))</f>
        <v>довољан     2</v>
      </c>
      <c r="BD9" t="str">
        <f>IF('оцене ученика'!$L$2=0," ",'оцене ученика'!$L$2)</f>
        <v>Математика</v>
      </c>
      <c r="BE9" t="str">
        <f>IF('оцене ученика'!L10=1,"недовољан     1",IF('оцене ученика'!L10=2,"довољан     2",IF('оцене ученика'!L10=3,"добар     3",IF('оцене ученика'!L10=4,"врло добар     4",IF('оцене ученика'!L10=5,"одличан     5"," ")))))</f>
        <v>довољан     2</v>
      </c>
      <c r="BF9" t="str">
        <f>IF('оцене ученика'!$M$2=0," ",'оцене ученика'!$M$2)</f>
        <v>Биологија</v>
      </c>
      <c r="BG9" t="str">
        <f>IF('оцене ученика'!M10=1,"недовољан     1",IF('оцене ученика'!M10=2,"довољан     2",IF('оцене ученика'!M10=3,"добар     3",IF('оцене ученика'!M10=4,"врло добар     4",IF('оцене ученика'!M10=5,"одличан     5"," ")))))</f>
        <v>врло добар     4</v>
      </c>
      <c r="BH9" t="str">
        <f>IF('оцене ученика'!$N$2=0," ",'оцене ученика'!$N$2)</f>
        <v>Хемија</v>
      </c>
      <c r="BI9" t="str">
        <f>IF('оцене ученика'!N10=1,"недовољан     1",IF('оцене ученика'!N10=2,"довољан     2",IF('оцене ученика'!N10=3,"добар     3",IF('оцене ученика'!N10=4,"врло добар     4",IF('оцене ученика'!N10=5,"одличан     5"," ")))))</f>
        <v>довољан     2</v>
      </c>
      <c r="BJ9" t="str">
        <f>IF('оцене ученика'!$O$2=0," ",'оцене ученика'!$O$2)</f>
        <v>Техничко и информатичко образовање</v>
      </c>
      <c r="BK9" t="str">
        <f>IF('оцене ученика'!O10=1,"недовољан     1",IF('оцене ученика'!O10=2,"довољан     2",IF('оцене ученика'!O10=3,"добар     3",IF('оцене ученика'!O10=4,"врло добар     4",IF('оцене ученика'!O10=5,"одличан     5"," ")))))</f>
        <v>одличан     5</v>
      </c>
      <c r="BL9" t="str">
        <f>IF('оцене ученика'!$P$2=0," ",'оцене ученика'!$P$2)</f>
        <v>Физичко васпитање</v>
      </c>
      <c r="BM9" t="str">
        <f>IF('оцене ученика'!P10=1,"недовољан     1",IF('оцене ученика'!P10=2,"довољан     2",IF('оцене ученика'!P10=3,"добар     3",IF('оцене ученика'!P10=4,"врло добар     4",IF('оцене ученика'!P10=5,"одличан     5"," ")))))</f>
        <v>одличан     5</v>
      </c>
      <c r="BN9" t="str">
        <f t="shared" si="0"/>
        <v>Француски језик</v>
      </c>
      <c r="BO9" t="str">
        <f>IF('оцене ученика'!Q10=1,"недовољан     1",IF('оцене ученика'!Q10=2,"довољан     2",IF('оцене ученика'!Q10=3,"добар     3",IF('оцене ученика'!Q10=4,"врло добар     4",IF('оцене ученика'!Q10=5,"одличан     5"," ")))))</f>
        <v>добар     3</v>
      </c>
      <c r="BP9" t="str">
        <f t="shared" si="1"/>
        <v>одбојка</v>
      </c>
      <c r="BQ9" t="str">
        <f>IF('оцене ученика'!R10=1,"недовољан     1",IF('оцене ученика'!R10=2,"довољан     2",IF('оцене ученика'!R10=3,"добар     3",IF('оцене ученика'!R10=4,"врло добар     4",IF('оцене ученика'!R10=5,"одличан     5"," ")))))</f>
        <v>одличан     5</v>
      </c>
      <c r="BR9" t="str">
        <f t="shared" si="2"/>
        <v>Информатика и рачунарство</v>
      </c>
      <c r="BS9" t="str">
        <f>IF('оцене ученика'!S10=1,"недовољан     1",IF('оцене ученика'!S10=2,"довољан     2",IF('оцене ученика'!S10=3,"добар     3",IF('оцене ученика'!S10=4,"врло добар     4",IF('оцене ученика'!S10=5,"одличан     5"," ")))))</f>
        <v>добар     3</v>
      </c>
      <c r="BT9" t="str">
        <f t="shared" si="6"/>
        <v> </v>
      </c>
      <c r="BU9" t="str">
        <f>IF('оцене ученика'!T10=1,"недовољан     1",IF('оцене ученика'!T10=2,"довољан     2",IF('оцене ученика'!T10=3,"добар     3",IF('оцене ученика'!T10=4,"врло добар     4",IF('оцене ученика'!T10=5,"одличан     5"," ")))))</f>
        <v> </v>
      </c>
      <c r="BV9" t="str">
        <f>IF('оцене ученика'!$U$2=0," ",'оцене ученика'!$U$2)</f>
        <v> </v>
      </c>
      <c r="BW9" t="str">
        <f>IF('оцене ученика'!U10=1,"недовољан     1",IF('оцене ученика'!U10=2,"довољан     2",IF('оцене ученика'!U10=3,"добар     3",IF('оцене ученика'!U10=4,"врло добар     4",IF('оцене ученика'!U10=5,"одличан     5"," ")))))</f>
        <v> </v>
      </c>
      <c r="BX9" t="str">
        <f>IF('оцене ученика'!W10=0,IF('оцене ученика'!X10=0," ",'оцене ученика'!$X$2),'оцене ученика'!$W$2)</f>
        <v>Верска настава</v>
      </c>
      <c r="BY9" t="str">
        <f>IF(BX9='оцене ученика'!$W$2,'оцене ученика'!W10,IF('подаци о ученицима'!BX9='оцене ученика'!$X$2,'оцене ученика'!X10," "))</f>
        <v>истиче се</v>
      </c>
      <c r="BZ9" s="6" t="str">
        <f>IF('оцене ученика'!C30="пети",VLOOKUP('оцене ученика'!Y10,BZ42:CA46,2,FALSE),VLOOKUP('оцене ученика'!Y10,BZ36:CA40,2,FALSE))</f>
        <v>примерно     5</v>
      </c>
      <c r="CA9" t="str">
        <f>IF('оцене ученика'!AF10="Одличан","одличним",IF('оцене ученика'!AF10="Врло добар","врло добрим",IF('оцене ученика'!AF10="Добар","добрим",IF('оцене ученика'!AF10="Довољан","довољним",IF('оцене ученика'!AF10="Недовољан","недовољним"," ")))))</f>
        <v>врло добрим</v>
      </c>
      <c r="CB9" s="7">
        <f>'оцене ученика'!AE10</f>
        <v>3.533333333333333</v>
      </c>
      <c r="CC9" s="7">
        <f t="shared" si="3"/>
        <v>3.53</v>
      </c>
      <c r="CD9" s="8">
        <f t="shared" si="7"/>
        <v>3.5309999999999997</v>
      </c>
      <c r="CE9" t="str">
        <f t="shared" si="8"/>
        <v>3,53</v>
      </c>
      <c r="CF9">
        <f>'подаци о школи за сведочанство'!$D$7</f>
        <v>2016</v>
      </c>
      <c r="CG9" t="str">
        <f>IF('оцене ученика'!C30="пети","","(    )")</f>
        <v>(    )</v>
      </c>
    </row>
    <row r="10" spans="1:85" ht="15">
      <c r="A10" s="139">
        <f>'оцене ученика'!A11</f>
        <v>9</v>
      </c>
      <c r="B10" s="84" t="str">
        <f>'оцене ученика'!B11</f>
        <v>Вукадиновић</v>
      </c>
      <c r="C10" s="84" t="str">
        <f>'оцене ученика'!C11</f>
        <v>Андријана</v>
      </c>
      <c r="D10" s="207" t="s">
        <v>319</v>
      </c>
      <c r="E10" s="226" t="s">
        <v>320</v>
      </c>
      <c r="F10" s="126" t="s">
        <v>204</v>
      </c>
      <c r="G10" s="211" t="s">
        <v>244</v>
      </c>
      <c r="H10" s="211" t="s">
        <v>321</v>
      </c>
      <c r="I10" s="84" t="str">
        <f t="shared" si="4"/>
        <v>08.05.2001.</v>
      </c>
      <c r="J10" s="92" t="s">
        <v>284</v>
      </c>
      <c r="K10" s="208" t="s">
        <v>291</v>
      </c>
      <c r="L10" s="92" t="s">
        <v>284</v>
      </c>
      <c r="M10" s="92" t="s">
        <v>178</v>
      </c>
      <c r="N10" s="141" t="str">
        <f>'оцене ученика'!C30</f>
        <v>осми</v>
      </c>
      <c r="O10" s="92" t="s">
        <v>165</v>
      </c>
      <c r="P10" s="92" t="s">
        <v>179</v>
      </c>
      <c r="Q10" s="92" t="s">
        <v>133</v>
      </c>
      <c r="R10" s="213" t="s">
        <v>385</v>
      </c>
      <c r="S10" s="208" t="s">
        <v>382</v>
      </c>
      <c r="T10" s="206"/>
      <c r="U10" s="92"/>
      <c r="V10" s="206"/>
      <c r="W10" s="92"/>
      <c r="X10" s="206"/>
      <c r="Y10" s="92"/>
      <c r="Z10" s="126"/>
      <c r="AA10" s="92" t="s">
        <v>224</v>
      </c>
      <c r="AB10" s="92"/>
      <c r="AC10" s="92"/>
      <c r="AD10" s="92"/>
      <c r="AE10" s="92"/>
      <c r="AF10" t="str">
        <f>'подаци о школи за сведочанство'!$B$1</f>
        <v>Академик Миленко Шушић</v>
      </c>
      <c r="AG10" t="str">
        <f>'подаци о школи за сведочанство'!$B$2</f>
        <v>Гуча</v>
      </c>
      <c r="AH10" t="str">
        <f>'подаци о школи за сведочанство'!$B$3</f>
        <v>Лучани</v>
      </c>
      <c r="AI10" t="str">
        <f>'подаци о школи за сведочанство'!$B$4</f>
        <v>022-05-49/2013-07</v>
      </c>
      <c r="AJ10" t="str">
        <f>'подаци о школи за сведочанство'!$B$5</f>
        <v>21.03.2014.</v>
      </c>
      <c r="AK10" t="str">
        <f>'подаци о школи за сведочанство'!$B$6</f>
        <v>Министарство просвете, науке и технолошког развоја</v>
      </c>
      <c r="AL10">
        <f>'подаци о школи за сведочанство'!$B$7</f>
        <v>2015</v>
      </c>
      <c r="AM10" t="str">
        <f t="shared" si="5"/>
        <v>--</v>
      </c>
      <c r="AN10" t="str">
        <f>'оцене ученика'!$D$2</f>
        <v>Српски језик</v>
      </c>
      <c r="AO10" s="6" t="str">
        <f>IF('оцене ученика'!D11=1,"недовољан     1",IF('оцене ученика'!D11=2,"довољан     2",IF('оцене ученика'!D11=3,"добар     3",IF('оцене ученика'!D11=4,"врло добар     4",IF('оцене ученика'!D11=5,"одличан     5"," ")))))</f>
        <v>врло добар     4</v>
      </c>
      <c r="AP10" t="str">
        <f>IF('оцене ученика'!$E$2=0," ",'оцене ученика'!$E$2)</f>
        <v> </v>
      </c>
      <c r="AQ10" t="str">
        <f>IF('оцене ученика'!E11=1,"недовољан     1",IF('оцене ученика'!E11=2,"довољан     2",IF('оцене ученика'!E11=3,"добар     3",IF('оцене ученика'!E11=4,"врло добар     4",IF('оцене ученика'!E11=5,"одличан     5"," ")))))</f>
        <v> </v>
      </c>
      <c r="AR10" t="str">
        <f>IF('оцене ученика'!$F$2=0," ",'оцене ученика'!$F$2)</f>
        <v>Енглески</v>
      </c>
      <c r="AS10" t="str">
        <f>IF('оцене ученика'!F11=1,"недовољан     1",IF('оцене ученика'!F11=2,"довољан     2",IF('оцене ученика'!F11=3,"добар     3",IF('оцене ученика'!F11=4,"врло добар     4",IF('оцене ученика'!F11=5,"одличан     5"," ")))))</f>
        <v>довољан     2</v>
      </c>
      <c r="AT10" t="str">
        <f>IF('оцене ученика'!$G$2=0," ",'оцене ученика'!$G$2)</f>
        <v>Ликовна култура</v>
      </c>
      <c r="AU10" t="str">
        <f>IF('оцене ученика'!G11=1,"недовољан     1",IF('оцене ученика'!G11=2,"довољан     2",IF('оцене ученика'!G11=3,"добар     3",IF('оцене ученика'!G11=4,"врло добар     4",IF('оцене ученика'!G11=5,"одличан     5"," ")))))</f>
        <v>одличан     5</v>
      </c>
      <c r="AV10" t="str">
        <f>IF('оцене ученика'!$H$2=0," ",'оцене ученика'!$H$2)</f>
        <v>Музичка култура</v>
      </c>
      <c r="AW10" t="str">
        <f>IF('оцене ученика'!H11=1,"недовољан     1",IF('оцене ученика'!H11=2,"довољан     2",IF('оцене ученика'!H11=3,"добар     3",IF('оцене ученика'!H11=4,"врло добар     4",IF('оцене ученика'!H11=5,"одличан     5"," ")))))</f>
        <v>одличан     5</v>
      </c>
      <c r="AX10" t="str">
        <f>IF('оцене ученика'!$I$2=0," ",'оцене ученика'!$I$2)</f>
        <v>Историја</v>
      </c>
      <c r="AY10" t="str">
        <f>IF('оцене ученика'!I11=1,"недовољан     1",IF('оцене ученика'!I11=2,"довољан     2",IF('оцене ученика'!I11=3,"добар     3",IF('оцене ученика'!I11=4,"врло добар     4",IF('оцене ученика'!I11=5,"одличан     5"," ")))))</f>
        <v>добар     3</v>
      </c>
      <c r="AZ10" t="str">
        <f>IF('оцене ученика'!$J$2=0," ",'оцене ученика'!$J$2)</f>
        <v>Географија</v>
      </c>
      <c r="BA10" t="str">
        <f>IF('оцене ученика'!J11=1,"недовољан     1",IF('оцене ученика'!J11=2,"довољан     2",IF('оцене ученика'!J11=3,"добар     3",IF('оцене ученика'!J11=4,"врло добар     4",IF('оцене ученика'!J11=5,"одличан     5"," ")))))</f>
        <v>добар     3</v>
      </c>
      <c r="BB10" t="str">
        <f>IF('оцене ученика'!$K$2=0," ",'оцене ученика'!$K$2)</f>
        <v>Физика</v>
      </c>
      <c r="BC10" t="str">
        <f>IF('оцене ученика'!K11=1,"недовољан     1",IF('оцене ученика'!K11=2,"довољан     2",IF('оцене ученика'!K11=3,"добар     3",IF('оцене ученика'!K11=4,"врло добар     4",IF('оцене ученика'!K11=5,"одличан     5"," ")))))</f>
        <v>добар     3</v>
      </c>
      <c r="BD10" t="str">
        <f>IF('оцене ученика'!$L$2=0," ",'оцене ученика'!$L$2)</f>
        <v>Математика</v>
      </c>
      <c r="BE10" t="str">
        <f>IF('оцене ученика'!L11=1,"недовољан     1",IF('оцене ученика'!L11=2,"довољан     2",IF('оцене ученика'!L11=3,"добар     3",IF('оцене ученика'!L11=4,"врло добар     4",IF('оцене ученика'!L11=5,"одличан     5"," ")))))</f>
        <v>довољан     2</v>
      </c>
      <c r="BF10" t="str">
        <f>IF('оцене ученика'!$M$2=0," ",'оцене ученика'!$M$2)</f>
        <v>Биологија</v>
      </c>
      <c r="BG10" t="str">
        <f>IF('оцене ученика'!M11=1,"недовољан     1",IF('оцене ученика'!M11=2,"довољан     2",IF('оцене ученика'!M11=3,"добар     3",IF('оцене ученика'!M11=4,"врло добар     4",IF('оцене ученика'!M11=5,"одличан     5"," ")))))</f>
        <v>врло добар     4</v>
      </c>
      <c r="BH10" t="str">
        <f>IF('оцене ученика'!$N$2=0," ",'оцене ученика'!$N$2)</f>
        <v>Хемија</v>
      </c>
      <c r="BI10" t="str">
        <f>IF('оцене ученика'!N11=1,"недовољан     1",IF('оцене ученика'!N11=2,"довољан     2",IF('оцене ученика'!N11=3,"добар     3",IF('оцене ученика'!N11=4,"врло добар     4",IF('оцене ученика'!N11=5,"одличан     5"," ")))))</f>
        <v>довољан     2</v>
      </c>
      <c r="BJ10" t="str">
        <f>IF('оцене ученика'!$O$2=0," ",'оцене ученика'!$O$2)</f>
        <v>Техничко и информатичко образовање</v>
      </c>
      <c r="BK10" t="str">
        <f>IF('оцене ученика'!O11=1,"недовољан     1",IF('оцене ученика'!O11=2,"довољан     2",IF('оцене ученика'!O11=3,"добар     3",IF('оцене ученика'!O11=4,"врло добар     4",IF('оцене ученика'!O11=5,"одличан     5"," ")))))</f>
        <v>одличан     5</v>
      </c>
      <c r="BL10" t="str">
        <f>IF('оцене ученика'!$P$2=0," ",'оцене ученика'!$P$2)</f>
        <v>Физичко васпитање</v>
      </c>
      <c r="BM10" t="str">
        <f>IF('оцене ученика'!P11=1,"недовољан     1",IF('оцене ученика'!P11=2,"довољан     2",IF('оцене ученика'!P11=3,"добар     3",IF('оцене ученика'!P11=4,"врло добар     4",IF('оцене ученика'!P11=5,"одличан     5"," ")))))</f>
        <v>одличан     5</v>
      </c>
      <c r="BN10" t="str">
        <f t="shared" si="0"/>
        <v>Француски језик</v>
      </c>
      <c r="BO10" t="str">
        <f>IF('оцене ученика'!Q11=1,"недовољан     1",IF('оцене ученика'!Q11=2,"довољан     2",IF('оцене ученика'!Q11=3,"добар     3",IF('оцене ученика'!Q11=4,"врло добар     4",IF('оцене ученика'!Q11=5,"одличан     5"," ")))))</f>
        <v>добар     3</v>
      </c>
      <c r="BP10" t="str">
        <f t="shared" si="1"/>
        <v>одбојка</v>
      </c>
      <c r="BQ10" t="str">
        <f>IF('оцене ученика'!R11=1,"недовољан     1",IF('оцене ученика'!R11=2,"довољан     2",IF('оцене ученика'!R11=3,"добар     3",IF('оцене ученика'!R11=4,"врло добар     4",IF('оцене ученика'!R11=5,"одличан     5"," ")))))</f>
        <v>одличан     5</v>
      </c>
      <c r="BR10" t="str">
        <f t="shared" si="2"/>
        <v>Информатика и рачунарство</v>
      </c>
      <c r="BS10" t="str">
        <f>IF('оцене ученика'!S11=1,"недовољан     1",IF('оцене ученика'!S11=2,"довољан     2",IF('оцене ученика'!S11=3,"добар     3",IF('оцене ученика'!S11=4,"врло добар     4",IF('оцене ученика'!S11=5,"одличан     5"," ")))))</f>
        <v>врло добар     4</v>
      </c>
      <c r="BT10" t="str">
        <f t="shared" si="6"/>
        <v> </v>
      </c>
      <c r="BU10" t="str">
        <f>IF('оцене ученика'!T11=1,"недовољан     1",IF('оцене ученика'!T11=2,"довољан     2",IF('оцене ученика'!T11=3,"добар     3",IF('оцене ученика'!T11=4,"врло добар     4",IF('оцене ученика'!T11=5,"одличан     5"," ")))))</f>
        <v> </v>
      </c>
      <c r="BV10" t="str">
        <f>IF('оцене ученика'!$U$2=0," ",'оцене ученика'!$U$2)</f>
        <v> </v>
      </c>
      <c r="BW10" t="str">
        <f>IF('оцене ученика'!U11=1,"недовољан     1",IF('оцене ученика'!U11=2,"довољан     2",IF('оцене ученика'!U11=3,"добар     3",IF('оцене ученика'!U11=4,"врло добар     4",IF('оцене ученика'!U11=5,"одличан     5"," ")))))</f>
        <v> </v>
      </c>
      <c r="BX10" t="str">
        <f>IF('оцене ученика'!W11=0,IF('оцене ученика'!X11=0," ",'оцене ученика'!$X$2),'оцене ученика'!$W$2)</f>
        <v>Верска настава</v>
      </c>
      <c r="BY10" t="str">
        <f>IF(BX10='оцене ученика'!$W$2,'оцене ученика'!W11,IF('подаци о ученицима'!BX10='оцене ученика'!$X$2,'оцене ученика'!X11," "))</f>
        <v>истиче се</v>
      </c>
      <c r="BZ10" s="6" t="str">
        <f>IF('оцене ученика'!C30="пети",VLOOKUP('оцене ученика'!Y11,BZ42:CA46,2,FALSE),VLOOKUP('оцене ученика'!Y11,BZ36:CA40,2,FALSE))</f>
        <v>примерно     5</v>
      </c>
      <c r="CA10" t="str">
        <f>IF('оцене ученика'!AF11="Одличан","одличним",IF('оцене ученика'!AF11="Врло добар","врло добрим",IF('оцене ученика'!AF11="Добар","добрим",IF('оцене ученика'!AF11="Довољан","довољним",IF('оцене ученика'!AF11="Недовољан","недовољним"," ")))))</f>
        <v>врло добрим</v>
      </c>
      <c r="CB10" s="7">
        <f>'оцене ученика'!AE11</f>
        <v>3.7333333333333334</v>
      </c>
      <c r="CC10" s="7">
        <f t="shared" si="3"/>
        <v>3.73</v>
      </c>
      <c r="CD10" s="8">
        <f t="shared" si="7"/>
        <v>3.731</v>
      </c>
      <c r="CE10" t="str">
        <f t="shared" si="8"/>
        <v>3,73</v>
      </c>
      <c r="CF10">
        <f>'подаци о школи за сведочанство'!$D$7</f>
        <v>2016</v>
      </c>
      <c r="CG10" t="str">
        <f>IF('оцене ученика'!C30="пети","","(    )")</f>
        <v>(    )</v>
      </c>
    </row>
    <row r="11" spans="1:85" ht="15">
      <c r="A11" s="139">
        <f>'оцене ученика'!A12</f>
        <v>10</v>
      </c>
      <c r="B11" s="84" t="str">
        <f>'оцене ученика'!B12</f>
        <v>Пејовић</v>
      </c>
      <c r="C11" s="84" t="str">
        <f>'оцене ученика'!C12</f>
        <v>Миодраг</v>
      </c>
      <c r="D11" s="207" t="s">
        <v>322</v>
      </c>
      <c r="E11" s="226" t="s">
        <v>327</v>
      </c>
      <c r="F11" s="126" t="s">
        <v>203</v>
      </c>
      <c r="G11" s="211" t="s">
        <v>323</v>
      </c>
      <c r="H11" s="211" t="s">
        <v>324</v>
      </c>
      <c r="I11" s="84" t="str">
        <f t="shared" si="4"/>
        <v>03.12.2001.</v>
      </c>
      <c r="J11" s="92" t="s">
        <v>284</v>
      </c>
      <c r="K11" s="208" t="s">
        <v>291</v>
      </c>
      <c r="L11" s="92" t="s">
        <v>284</v>
      </c>
      <c r="M11" s="92" t="s">
        <v>178</v>
      </c>
      <c r="N11" s="141" t="str">
        <f>'оцене ученика'!C30</f>
        <v>осми</v>
      </c>
      <c r="O11" s="92" t="s">
        <v>165</v>
      </c>
      <c r="P11" s="92" t="s">
        <v>179</v>
      </c>
      <c r="Q11" s="92" t="s">
        <v>133</v>
      </c>
      <c r="R11" s="213" t="s">
        <v>386</v>
      </c>
      <c r="S11" s="208" t="s">
        <v>382</v>
      </c>
      <c r="T11" s="206"/>
      <c r="U11" s="92"/>
      <c r="V11" s="206"/>
      <c r="W11" s="92"/>
      <c r="X11" s="206"/>
      <c r="Y11" s="92"/>
      <c r="Z11" s="126"/>
      <c r="AA11" s="92" t="s">
        <v>224</v>
      </c>
      <c r="AB11" s="92"/>
      <c r="AC11" s="92"/>
      <c r="AD11" s="92"/>
      <c r="AE11" s="92"/>
      <c r="AF11" t="str">
        <f>'подаци о школи за сведочанство'!$B$1</f>
        <v>Академик Миленко Шушић</v>
      </c>
      <c r="AG11" t="str">
        <f>'подаци о школи за сведочанство'!$B$2</f>
        <v>Гуча</v>
      </c>
      <c r="AH11" t="str">
        <f>'подаци о школи за сведочанство'!$B$3</f>
        <v>Лучани</v>
      </c>
      <c r="AI11" t="str">
        <f>'подаци о школи за сведочанство'!$B$4</f>
        <v>022-05-49/2013-07</v>
      </c>
      <c r="AJ11" t="str">
        <f>'подаци о школи за сведочанство'!$B$5</f>
        <v>21.03.2014.</v>
      </c>
      <c r="AK11" t="str">
        <f>'подаци о школи за сведочанство'!$B$6</f>
        <v>Министарство просвете, науке и технолошког развоја</v>
      </c>
      <c r="AL11">
        <f>'подаци о школи за сведочанство'!$B$7</f>
        <v>2015</v>
      </c>
      <c r="AM11">
        <f t="shared" si="5"/>
      </c>
      <c r="AN11" t="str">
        <f>'оцене ученика'!$D$2</f>
        <v>Српски језик</v>
      </c>
      <c r="AO11" s="6" t="str">
        <f>IF('оцене ученика'!D12=1,"недовољан     1",IF('оцене ученика'!D12=2,"довољан     2",IF('оцене ученика'!D12=3,"добар     3",IF('оцене ученика'!D12=4,"врло добар     4",IF('оцене ученика'!D12=5,"одличан     5"," ")))))</f>
        <v>довољан     2</v>
      </c>
      <c r="AP11" t="str">
        <f>IF('оцене ученика'!$E$2=0," ",'оцене ученика'!$E$2)</f>
        <v> </v>
      </c>
      <c r="AQ11" t="str">
        <f>IF('оцене ученика'!E12=1,"недовољан     1",IF('оцене ученика'!E12=2,"довољан     2",IF('оцене ученика'!E12=3,"добар     3",IF('оцене ученика'!E12=4,"врло добар     4",IF('оцене ученика'!E12=5,"одличан     5"," ")))))</f>
        <v> </v>
      </c>
      <c r="AR11" t="str">
        <f>IF('оцене ученика'!$F$2=0," ",'оцене ученика'!$F$2)</f>
        <v>Енглески</v>
      </c>
      <c r="AS11" t="str">
        <f>IF('оцене ученика'!F12=1,"недовољан     1",IF('оцене ученика'!F12=2,"довољан     2",IF('оцене ученика'!F12=3,"добар     3",IF('оцене ученика'!F12=4,"врло добар     4",IF('оцене ученика'!F12=5,"одличан     5"," ")))))</f>
        <v>довољан     2</v>
      </c>
      <c r="AT11" t="str">
        <f>IF('оцене ученика'!$G$2=0," ",'оцене ученика'!$G$2)</f>
        <v>Ликовна култура</v>
      </c>
      <c r="AU11" t="str">
        <f>IF('оцене ученика'!G12=1,"недовољан     1",IF('оцене ученика'!G12=2,"довољан     2",IF('оцене ученика'!G12=3,"добар     3",IF('оцене ученика'!G12=4,"врло добар     4",IF('оцене ученика'!G12=5,"одличан     5"," ")))))</f>
        <v>добар     3</v>
      </c>
      <c r="AV11" t="str">
        <f>IF('оцене ученика'!$H$2=0," ",'оцене ученика'!$H$2)</f>
        <v>Музичка култура</v>
      </c>
      <c r="AW11" t="str">
        <f>IF('оцене ученика'!H12=1,"недовољан     1",IF('оцене ученика'!H12=2,"довољан     2",IF('оцене ученика'!H12=3,"добар     3",IF('оцене ученика'!H12=4,"врло добар     4",IF('оцене ученика'!H12=5,"одличан     5"," ")))))</f>
        <v>довољан     2</v>
      </c>
      <c r="AX11" t="str">
        <f>IF('оцене ученика'!$I$2=0," ",'оцене ученика'!$I$2)</f>
        <v>Историја</v>
      </c>
      <c r="AY11" t="str">
        <f>IF('оцене ученика'!I12=1,"недовољан     1",IF('оцене ученика'!I12=2,"довољан     2",IF('оцене ученика'!I12=3,"добар     3",IF('оцене ученика'!I12=4,"врло добар     4",IF('оцене ученика'!I12=5,"одличан     5"," ")))))</f>
        <v>довољан     2</v>
      </c>
      <c r="AZ11" t="str">
        <f>IF('оцене ученика'!$J$2=0," ",'оцене ученика'!$J$2)</f>
        <v>Географија</v>
      </c>
      <c r="BA11" t="str">
        <f>IF('оцене ученика'!J12=1,"недовољан     1",IF('оцене ученика'!J12=2,"довољан     2",IF('оцене ученика'!J12=3,"добар     3",IF('оцене ученика'!J12=4,"врло добар     4",IF('оцене ученика'!J12=5,"одличан     5"," ")))))</f>
        <v>довољан     2</v>
      </c>
      <c r="BB11" t="str">
        <f>IF('оцене ученика'!$K$2=0," ",'оцене ученика'!$K$2)</f>
        <v>Физика</v>
      </c>
      <c r="BC11" t="str">
        <f>IF('оцене ученика'!K12=1,"недовољан     1",IF('оцене ученика'!K12=2,"довољан     2",IF('оцене ученика'!K12=3,"добар     3",IF('оцене ученика'!K12=4,"врло добар     4",IF('оцене ученика'!K12=5,"одличан     5"," ")))))</f>
        <v>довољан     2</v>
      </c>
      <c r="BD11" t="str">
        <f>IF('оцене ученика'!$L$2=0," ",'оцене ученика'!$L$2)</f>
        <v>Математика</v>
      </c>
      <c r="BE11" t="str">
        <f>IF('оцене ученика'!L12=1,"недовољан     1",IF('оцене ученика'!L12=2,"довољан     2",IF('оцене ученика'!L12=3,"добар     3",IF('оцене ученика'!L12=4,"врло добар     4",IF('оцене ученика'!L12=5,"одличан     5"," ")))))</f>
        <v>довољан     2</v>
      </c>
      <c r="BF11" t="str">
        <f>IF('оцене ученика'!$M$2=0," ",'оцене ученика'!$M$2)</f>
        <v>Биологија</v>
      </c>
      <c r="BG11" t="str">
        <f>IF('оцене ученика'!M12=1,"недовољан     1",IF('оцене ученика'!M12=2,"довољан     2",IF('оцене ученика'!M12=3,"добар     3",IF('оцене ученика'!M12=4,"врло добар     4",IF('оцене ученика'!M12=5,"одличан     5"," ")))))</f>
        <v>добар     3</v>
      </c>
      <c r="BH11" t="str">
        <f>IF('оцене ученика'!$N$2=0," ",'оцене ученика'!$N$2)</f>
        <v>Хемија</v>
      </c>
      <c r="BI11" t="str">
        <f>IF('оцене ученика'!N12=1,"недовољан     1",IF('оцене ученика'!N12=2,"довољан     2",IF('оцене ученика'!N12=3,"добар     3",IF('оцене ученика'!N12=4,"врло добар     4",IF('оцене ученика'!N12=5,"одличан     5"," ")))))</f>
        <v>довољан     2</v>
      </c>
      <c r="BJ11" t="str">
        <f>IF('оцене ученика'!$O$2=0," ",'оцене ученика'!$O$2)</f>
        <v>Техничко и информатичко образовање</v>
      </c>
      <c r="BK11" t="str">
        <f>IF('оцене ученика'!O12=1,"недовољан     1",IF('оцене ученика'!O12=2,"довољан     2",IF('оцене ученика'!O12=3,"добар     3",IF('оцене ученика'!O12=4,"врло добар     4",IF('оцене ученика'!O12=5,"одличан     5"," ")))))</f>
        <v>врло добар     4</v>
      </c>
      <c r="BL11" t="str">
        <f>IF('оцене ученика'!$P$2=0," ",'оцене ученика'!$P$2)</f>
        <v>Физичко васпитање</v>
      </c>
      <c r="BM11" t="str">
        <f>IF('оцене ученика'!P12=1,"недовољан     1",IF('оцене ученика'!P12=2,"довољан     2",IF('оцене ученика'!P12=3,"добар     3",IF('оцене ученика'!P12=4,"врло добар     4",IF('оцене ученика'!P12=5,"одличан     5"," ")))))</f>
        <v>одличан     5</v>
      </c>
      <c r="BN11" t="str">
        <f t="shared" si="0"/>
        <v>Француски језик</v>
      </c>
      <c r="BO11" t="str">
        <f>IF('оцене ученика'!Q12=1,"недовољан     1",IF('оцене ученика'!Q12=2,"довољан     2",IF('оцене ученика'!Q12=3,"добар     3",IF('оцене ученика'!Q12=4,"врло добар     4",IF('оцене ученика'!Q12=5,"одличан     5"," ")))))</f>
        <v>довољан     2</v>
      </c>
      <c r="BP11" t="str">
        <f t="shared" si="1"/>
        <v>одбојка</v>
      </c>
      <c r="BQ11" t="str">
        <f>IF('оцене ученика'!R12=1,"недовољан     1",IF('оцене ученика'!R12=2,"довољан     2",IF('оцене ученика'!R12=3,"добар     3",IF('оцене ученика'!R12=4,"врло добар     4",IF('оцене ученика'!R12=5,"одличан     5"," ")))))</f>
        <v>одличан     5</v>
      </c>
      <c r="BR11" t="str">
        <f t="shared" si="2"/>
        <v>Информатика и рачунарство</v>
      </c>
      <c r="BS11" t="str">
        <f>IF('оцене ученика'!S12=1,"недовољан     1",IF('оцене ученика'!S12=2,"довољан     2",IF('оцене ученика'!S12=3,"добар     3",IF('оцене ученика'!S12=4,"врло добар     4",IF('оцене ученика'!S12=5,"одличан     5"," ")))))</f>
        <v>добар     3</v>
      </c>
      <c r="BT11" t="str">
        <f t="shared" si="6"/>
        <v> </v>
      </c>
      <c r="BU11" t="str">
        <f>IF('оцене ученика'!T12=1,"недовољан     1",IF('оцене ученика'!T12=2,"довољан     2",IF('оцене ученика'!T12=3,"добар     3",IF('оцене ученика'!T12=4,"врло добар     4",IF('оцене ученика'!T12=5,"одличан     5"," ")))))</f>
        <v> </v>
      </c>
      <c r="BV11" t="str">
        <f>IF('оцене ученика'!$U$2=0," ",'оцене ученика'!$U$2)</f>
        <v> </v>
      </c>
      <c r="BW11" t="str">
        <f>IF('оцене ученика'!U12=1,"недовољан     1",IF('оцене ученика'!U12=2,"довољан     2",IF('оцене ученика'!U12=3,"добар     3",IF('оцене ученика'!U12=4,"врло добар     4",IF('оцене ученика'!U12=5,"одличан     5"," ")))))</f>
        <v> </v>
      </c>
      <c r="BX11" t="str">
        <f>IF('оцене ученика'!W12=0,IF('оцене ученика'!X12=0," ",'оцене ученика'!$X$2),'оцене ученика'!$W$2)</f>
        <v>Верска настава</v>
      </c>
      <c r="BY11" t="str">
        <f>IF(BX11='оцене ученика'!$W$2,'оцене ученика'!W12,IF('подаци о ученицима'!BX11='оцене ученика'!$X$2,'оцене ученика'!X12," "))</f>
        <v>истиче се</v>
      </c>
      <c r="BZ11" s="6" t="str">
        <f>IF('оцене ученика'!C30="пети",VLOOKUP('оцене ученика'!Y12,BZ42:CA46,2,FALSE),VLOOKUP('оцене ученика'!Y12,BZ36:CA40,2,FALSE))</f>
        <v>примерно     5</v>
      </c>
      <c r="CA11" t="str">
        <f>IF('оцене ученика'!AF12="Одличан","одличним",IF('оцене ученика'!AF12="Врло добар","врло добрим",IF('оцене ученика'!AF12="Добар","добрим",IF('оцене ученика'!AF12="Довољан","довољним",IF('оцене ученика'!AF12="Недовољан","недовољним"," ")))))</f>
        <v>добрим</v>
      </c>
      <c r="CB11" s="7">
        <f>'оцене ученика'!AE12</f>
        <v>2.8666666666666667</v>
      </c>
      <c r="CC11" s="7">
        <f t="shared" si="3"/>
        <v>2.87</v>
      </c>
      <c r="CD11" s="8">
        <f t="shared" si="7"/>
        <v>2.871</v>
      </c>
      <c r="CE11" t="str">
        <f t="shared" si="8"/>
        <v>2,87</v>
      </c>
      <c r="CF11">
        <f>'подаци о школи за сведочанство'!$D$7</f>
        <v>2016</v>
      </c>
      <c r="CG11" t="str">
        <f>IF('оцене ученика'!C30="пети","","(    )")</f>
        <v>(    )</v>
      </c>
    </row>
    <row r="12" spans="1:85" ht="15">
      <c r="A12" s="139">
        <f>'оцене ученика'!A13</f>
        <v>11</v>
      </c>
      <c r="B12" s="84" t="str">
        <f>'оцене ученика'!B13</f>
        <v>Души</v>
      </c>
      <c r="C12" s="84" t="str">
        <f>'оцене ученика'!C13</f>
        <v>Ана</v>
      </c>
      <c r="D12" s="207" t="s">
        <v>325</v>
      </c>
      <c r="E12" s="209">
        <v>1206001787846</v>
      </c>
      <c r="F12" s="126" t="s">
        <v>204</v>
      </c>
      <c r="G12" s="211" t="s">
        <v>271</v>
      </c>
      <c r="H12" s="211" t="s">
        <v>326</v>
      </c>
      <c r="I12" s="84" t="str">
        <f t="shared" si="4"/>
        <v>12.06.2001.</v>
      </c>
      <c r="J12" s="208" t="s">
        <v>284</v>
      </c>
      <c r="K12" s="208" t="s">
        <v>291</v>
      </c>
      <c r="L12" s="92" t="s">
        <v>284</v>
      </c>
      <c r="M12" s="92" t="s">
        <v>178</v>
      </c>
      <c r="N12" s="141" t="str">
        <f>'оцене ученика'!C30</f>
        <v>осми</v>
      </c>
      <c r="O12" s="92" t="s">
        <v>165</v>
      </c>
      <c r="P12" s="92" t="s">
        <v>179</v>
      </c>
      <c r="Q12" s="92" t="s">
        <v>133</v>
      </c>
      <c r="R12" s="213" t="s">
        <v>387</v>
      </c>
      <c r="S12" s="208" t="s">
        <v>382</v>
      </c>
      <c r="T12" s="206"/>
      <c r="U12" s="92"/>
      <c r="V12" s="206"/>
      <c r="W12" s="92"/>
      <c r="X12" s="206"/>
      <c r="Y12" s="92"/>
      <c r="Z12" s="126"/>
      <c r="AA12" s="92" t="s">
        <v>224</v>
      </c>
      <c r="AB12" s="92"/>
      <c r="AC12" s="92"/>
      <c r="AD12" s="92"/>
      <c r="AE12" s="92"/>
      <c r="AF12" t="str">
        <f>'подаци о школи за сведочанство'!$B$1</f>
        <v>Академик Миленко Шушић</v>
      </c>
      <c r="AG12" t="str">
        <f>'подаци о школи за сведочанство'!$B$2</f>
        <v>Гуча</v>
      </c>
      <c r="AH12" t="str">
        <f>'подаци о школи за сведочанство'!$B$3</f>
        <v>Лучани</v>
      </c>
      <c r="AI12" t="str">
        <f>'подаци о школи за сведочанство'!$B$4</f>
        <v>022-05-49/2013-07</v>
      </c>
      <c r="AJ12" t="str">
        <f>'подаци о школи за сведочанство'!$B$5</f>
        <v>21.03.2014.</v>
      </c>
      <c r="AK12" t="str">
        <f>'подаци о школи за сведочанство'!$B$6</f>
        <v>Министарство просвете, науке и технолошког развоја</v>
      </c>
      <c r="AL12">
        <f>'подаци о школи за сведочанство'!$B$7</f>
        <v>2015</v>
      </c>
      <c r="AM12" t="str">
        <f t="shared" si="5"/>
        <v>--</v>
      </c>
      <c r="AN12" t="str">
        <f>'оцене ученика'!$D$2</f>
        <v>Српски језик</v>
      </c>
      <c r="AO12" s="6" t="str">
        <f>IF('оцене ученика'!D13=1,"недовољан     1",IF('оцене ученика'!D13=2,"довољан     2",IF('оцене ученика'!D13=3,"добар     3",IF('оцене ученика'!D13=4,"врло добар     4",IF('оцене ученика'!D13=5,"одличан     5"," ")))))</f>
        <v>добар     3</v>
      </c>
      <c r="AP12" t="str">
        <f>IF('оцене ученика'!$E$2=0," ",'оцене ученика'!$E$2)</f>
        <v> </v>
      </c>
      <c r="AQ12" t="str">
        <f>IF('оцене ученика'!E13=1,"недовољан     1",IF('оцене ученика'!E13=2,"довољан     2",IF('оцене ученика'!E13=3,"добар     3",IF('оцене ученика'!E13=4,"врло добар     4",IF('оцене ученика'!E13=5,"одличан     5"," ")))))</f>
        <v> </v>
      </c>
      <c r="AR12" t="str">
        <f>IF('оцене ученика'!$F$2=0," ",'оцене ученика'!$F$2)</f>
        <v>Енглески</v>
      </c>
      <c r="AS12" t="str">
        <f>IF('оцене ученика'!F13=1,"недовољан     1",IF('оцене ученика'!F13=2,"довољан     2",IF('оцене ученика'!F13=3,"добар     3",IF('оцене ученика'!F13=4,"врло добар     4",IF('оцене ученика'!F13=5,"одличан     5"," ")))))</f>
        <v>довољан     2</v>
      </c>
      <c r="AT12" t="str">
        <f>IF('оцене ученика'!$G$2=0," ",'оцене ученика'!$G$2)</f>
        <v>Ликовна култура</v>
      </c>
      <c r="AU12" t="str">
        <f>IF('оцене ученика'!G13=1,"недовољан     1",IF('оцене ученика'!G13=2,"довољан     2",IF('оцене ученика'!G13=3,"добар     3",IF('оцене ученика'!G13=4,"врло добар     4",IF('оцене ученика'!G13=5,"одличан     5"," ")))))</f>
        <v>врло добар     4</v>
      </c>
      <c r="AV12" t="str">
        <f>IF('оцене ученика'!$H$2=0," ",'оцене ученика'!$H$2)</f>
        <v>Музичка култура</v>
      </c>
      <c r="AW12" t="str">
        <f>IF('оцене ученика'!H13=1,"недовољан     1",IF('оцене ученика'!H13=2,"довољан     2",IF('оцене ученика'!H13=3,"добар     3",IF('оцене ученика'!H13=4,"врло добар     4",IF('оцене ученика'!H13=5,"одличан     5"," ")))))</f>
        <v>одличан     5</v>
      </c>
      <c r="AX12" t="str">
        <f>IF('оцене ученика'!$I$2=0," ",'оцене ученика'!$I$2)</f>
        <v>Историја</v>
      </c>
      <c r="AY12" t="str">
        <f>IF('оцене ученика'!I13=1,"недовољан     1",IF('оцене ученика'!I13=2,"довољан     2",IF('оцене ученика'!I13=3,"добар     3",IF('оцене ученика'!I13=4,"врло добар     4",IF('оцене ученика'!I13=5,"одличан     5"," ")))))</f>
        <v>врло добар     4</v>
      </c>
      <c r="AZ12" t="str">
        <f>IF('оцене ученика'!$J$2=0," ",'оцене ученика'!$J$2)</f>
        <v>Географија</v>
      </c>
      <c r="BA12" t="str">
        <f>IF('оцене ученика'!J13=1,"недовољан     1",IF('оцене ученика'!J13=2,"довољан     2",IF('оцене ученика'!J13=3,"добар     3",IF('оцене ученика'!J13=4,"врло добар     4",IF('оцене ученика'!J13=5,"одличан     5"," ")))))</f>
        <v>добар     3</v>
      </c>
      <c r="BB12" t="str">
        <f>IF('оцене ученика'!$K$2=0," ",'оцене ученика'!$K$2)</f>
        <v>Физика</v>
      </c>
      <c r="BC12" t="str">
        <f>IF('оцене ученика'!K13=1,"недовољан     1",IF('оцене ученика'!K13=2,"довољан     2",IF('оцене ученика'!K13=3,"добар     3",IF('оцене ученика'!K13=4,"врло добар     4",IF('оцене ученика'!K13=5,"одличан     5"," ")))))</f>
        <v>довољан     2</v>
      </c>
      <c r="BD12" t="str">
        <f>IF('оцене ученика'!$L$2=0," ",'оцене ученика'!$L$2)</f>
        <v>Математика</v>
      </c>
      <c r="BE12" t="str">
        <f>IF('оцене ученика'!L13=1,"недовољан     1",IF('оцене ученика'!L13=2,"довољан     2",IF('оцене ученика'!L13=3,"добар     3",IF('оцене ученика'!L13=4,"врло добар     4",IF('оцене ученика'!L13=5,"одличан     5"," ")))))</f>
        <v>довољан     2</v>
      </c>
      <c r="BF12" t="str">
        <f>IF('оцене ученика'!$M$2=0," ",'оцене ученика'!$M$2)</f>
        <v>Биологија</v>
      </c>
      <c r="BG12" t="str">
        <f>IF('оцене ученика'!M13=1,"недовољан     1",IF('оцене ученика'!M13=2,"довољан     2",IF('оцене ученика'!M13=3,"добар     3",IF('оцене ученика'!M13=4,"врло добар     4",IF('оцене ученика'!M13=5,"одличан     5"," ")))))</f>
        <v>врло добар     4</v>
      </c>
      <c r="BH12" t="str">
        <f>IF('оцене ученика'!$N$2=0," ",'оцене ученика'!$N$2)</f>
        <v>Хемија</v>
      </c>
      <c r="BI12" t="str">
        <f>IF('оцене ученика'!N13=1,"недовољан     1",IF('оцене ученика'!N13=2,"довољан     2",IF('оцене ученика'!N13=3,"добар     3",IF('оцене ученика'!N13=4,"врло добар     4",IF('оцене ученика'!N13=5,"одличан     5"," ")))))</f>
        <v>добар     3</v>
      </c>
      <c r="BJ12" t="str">
        <f>IF('оцене ученика'!$O$2=0," ",'оцене ученика'!$O$2)</f>
        <v>Техничко и информатичко образовање</v>
      </c>
      <c r="BK12" t="str">
        <f>IF('оцене ученика'!O13=1,"недовољан     1",IF('оцене ученика'!O13=2,"довољан     2",IF('оцене ученика'!O13=3,"добар     3",IF('оцене ученика'!O13=4,"врло добар     4",IF('оцене ученика'!O13=5,"одличан     5"," ")))))</f>
        <v>одличан     5</v>
      </c>
      <c r="BL12" t="str">
        <f>IF('оцене ученика'!$P$2=0," ",'оцене ученика'!$P$2)</f>
        <v>Физичко васпитање</v>
      </c>
      <c r="BM12" t="str">
        <f>IF('оцене ученика'!P13=1,"недовољан     1",IF('оцене ученика'!P13=2,"довољан     2",IF('оцене ученика'!P13=3,"добар     3",IF('оцене ученика'!P13=4,"врло добар     4",IF('оцене ученика'!P13=5,"одличан     5"," ")))))</f>
        <v>одличан     5</v>
      </c>
      <c r="BN12" t="str">
        <f t="shared" si="0"/>
        <v>Француски језик</v>
      </c>
      <c r="BO12" t="str">
        <f>IF('оцене ученика'!Q13=1,"недовољан     1",IF('оцене ученика'!Q13=2,"довољан     2",IF('оцене ученика'!Q13=3,"добар     3",IF('оцене ученика'!Q13=4,"врло добар     4",IF('оцене ученика'!Q13=5,"одличан     5"," ")))))</f>
        <v>добар     3</v>
      </c>
      <c r="BP12" t="str">
        <f t="shared" si="1"/>
        <v>одбојка</v>
      </c>
      <c r="BQ12" t="str">
        <f>IF('оцене ученика'!R13=1,"недовољан     1",IF('оцене ученика'!R13=2,"довољан     2",IF('оцене ученика'!R13=3,"добар     3",IF('оцене ученика'!R13=4,"врло добар     4",IF('оцене ученика'!R13=5,"одличан     5"," ")))))</f>
        <v>одличан     5</v>
      </c>
      <c r="BR12" t="str">
        <f t="shared" si="2"/>
        <v>Информатика и рачунарство</v>
      </c>
      <c r="BS12" t="str">
        <f>IF('оцене ученика'!S13=1,"недовољан     1",IF('оцене ученика'!S13=2,"довољан     2",IF('оцене ученика'!S13=3,"добар     3",IF('оцене ученика'!S13=4,"врло добар     4",IF('оцене ученика'!S13=5,"одличан     5"," ")))))</f>
        <v>добар     3</v>
      </c>
      <c r="BT12" t="str">
        <f t="shared" si="6"/>
        <v> </v>
      </c>
      <c r="BU12" t="str">
        <f>IF('оцене ученика'!T13=1,"недовољан     1",IF('оцене ученика'!T13=2,"довољан     2",IF('оцене ученика'!T13=3,"добар     3",IF('оцене ученика'!T13=4,"врло добар     4",IF('оцене ученика'!T13=5,"одличан     5"," ")))))</f>
        <v> </v>
      </c>
      <c r="BV12" t="str">
        <f>IF('оцене ученика'!$U$2=0," ",'оцене ученика'!$U$2)</f>
        <v> </v>
      </c>
      <c r="BW12" t="str">
        <f>IF('оцене ученика'!U13=1,"недовољан     1",IF('оцене ученика'!U13=2,"довољан     2",IF('оцене ученика'!U13=3,"добар     3",IF('оцене ученика'!U13=4,"врло добар     4",IF('оцене ученика'!U13=5,"одличан     5"," ")))))</f>
        <v> </v>
      </c>
      <c r="BX12" t="str">
        <f>IF('оцене ученика'!W13=0,IF('оцене ученика'!X13=0," ",'оцене ученика'!$X$2),'оцене ученика'!$W$2)</f>
        <v>Верска настава</v>
      </c>
      <c r="BY12" t="str">
        <f>IF(BX12='оцене ученика'!$W$2,'оцене ученика'!W13,IF('подаци о ученицима'!BX12='оцене ученика'!$X$2,'оцене ученика'!X13," "))</f>
        <v>истиче се</v>
      </c>
      <c r="BZ12" s="6" t="str">
        <f>IF('оцене ученика'!C30="пети",VLOOKUP('оцене ученика'!Y13,BZ42:CA46,2,FALSE),VLOOKUP('оцене ученика'!Y13,BZ36:CA40,2,FALSE))</f>
        <v>примерно     5</v>
      </c>
      <c r="CA12" t="str">
        <f>IF('оцене ученика'!AF13="Одличан","одличним",IF('оцене ученика'!AF13="Врло добар","врло добрим",IF('оцене ученика'!AF13="Добар","добрим",IF('оцене ученика'!AF13="Довољан","довољним",IF('оцене ученика'!AF13="Недовољан","недовољним"," ")))))</f>
        <v>врло добрим</v>
      </c>
      <c r="CB12" s="7">
        <f>'оцене ученика'!AE13</f>
        <v>3.6666666666666665</v>
      </c>
      <c r="CC12" s="7">
        <f t="shared" si="3"/>
        <v>3.67</v>
      </c>
      <c r="CD12" s="8">
        <f t="shared" si="7"/>
        <v>3.671</v>
      </c>
      <c r="CE12" t="str">
        <f t="shared" si="8"/>
        <v>3,67</v>
      </c>
      <c r="CF12">
        <f>'подаци о школи за сведочанство'!$D$7</f>
        <v>2016</v>
      </c>
      <c r="CG12" t="str">
        <f>IF('оцене ученика'!C30="пети","","(    )")</f>
        <v>(    )</v>
      </c>
    </row>
    <row r="13" spans="1:85" ht="15">
      <c r="A13" s="139">
        <f>'оцене ученика'!A14</f>
        <v>12</v>
      </c>
      <c r="B13" s="84" t="str">
        <f>'оцене ученика'!B14</f>
        <v>Ђекић</v>
      </c>
      <c r="C13" s="84" t="str">
        <f>'оцене ученика'!C14</f>
        <v>Наталија</v>
      </c>
      <c r="D13" s="207" t="s">
        <v>328</v>
      </c>
      <c r="E13" s="209">
        <v>2704001787882</v>
      </c>
      <c r="F13" s="126" t="s">
        <v>204</v>
      </c>
      <c r="G13" s="211" t="s">
        <v>242</v>
      </c>
      <c r="H13" s="211" t="s">
        <v>329</v>
      </c>
      <c r="I13" s="84" t="str">
        <f t="shared" si="4"/>
        <v>27.04.2001.</v>
      </c>
      <c r="J13" s="92" t="s">
        <v>284</v>
      </c>
      <c r="K13" s="208" t="s">
        <v>291</v>
      </c>
      <c r="L13" s="92" t="s">
        <v>284</v>
      </c>
      <c r="M13" s="92" t="s">
        <v>178</v>
      </c>
      <c r="N13" s="141" t="str">
        <f>'оцене ученика'!C30</f>
        <v>осми</v>
      </c>
      <c r="O13" s="92" t="s">
        <v>165</v>
      </c>
      <c r="P13" s="92" t="s">
        <v>179</v>
      </c>
      <c r="Q13" s="92" t="s">
        <v>133</v>
      </c>
      <c r="R13" s="213" t="s">
        <v>388</v>
      </c>
      <c r="S13" s="208" t="s">
        <v>382</v>
      </c>
      <c r="T13" s="206"/>
      <c r="U13" s="92"/>
      <c r="V13" s="206"/>
      <c r="W13" s="92"/>
      <c r="X13" s="206"/>
      <c r="Y13" s="92"/>
      <c r="Z13" s="126"/>
      <c r="AA13" s="92" t="s">
        <v>224</v>
      </c>
      <c r="AB13" s="92"/>
      <c r="AC13" s="92"/>
      <c r="AD13" s="92"/>
      <c r="AE13" s="92"/>
      <c r="AF13" t="str">
        <f>'подаци о школи за сведочанство'!$B$1</f>
        <v>Академик Миленко Шушић</v>
      </c>
      <c r="AG13" t="str">
        <f>'подаци о школи за сведочанство'!$B$2</f>
        <v>Гуча</v>
      </c>
      <c r="AH13" t="str">
        <f>'подаци о школи за сведочанство'!$B$3</f>
        <v>Лучани</v>
      </c>
      <c r="AI13" t="str">
        <f>'подаци о школи за сведочанство'!$B$4</f>
        <v>022-05-49/2013-07</v>
      </c>
      <c r="AJ13" t="str">
        <f>'подаци о школи за сведочанство'!$B$5</f>
        <v>21.03.2014.</v>
      </c>
      <c r="AK13" t="str">
        <f>'подаци о школи за сведочанство'!$B$6</f>
        <v>Министарство просвете, науке и технолошког развоја</v>
      </c>
      <c r="AL13">
        <f>'подаци о школи за сведочанство'!$B$7</f>
        <v>2015</v>
      </c>
      <c r="AM13" t="str">
        <f t="shared" si="5"/>
        <v>--</v>
      </c>
      <c r="AN13" t="str">
        <f>'оцене ученика'!$D$2</f>
        <v>Српски језик</v>
      </c>
      <c r="AO13" s="6" t="str">
        <f>IF('оцене ученика'!D14=1,"недовољан     1",IF('оцене ученика'!D14=2,"довољан     2",IF('оцене ученика'!D14=3,"добар     3",IF('оцене ученика'!D14=4,"врло добар     4",IF('оцене ученика'!D14=5,"одличан     5"," ")))))</f>
        <v>добар     3</v>
      </c>
      <c r="AP13" t="str">
        <f>IF('оцене ученика'!$E$2=0," ",'оцене ученика'!$E$2)</f>
        <v> </v>
      </c>
      <c r="AQ13" t="str">
        <f>IF('оцене ученика'!E14=1,"недовољан     1",IF('оцене ученика'!E14=2,"довољан     2",IF('оцене ученика'!E14=3,"добар     3",IF('оцене ученика'!E14=4,"врло добар     4",IF('оцене ученика'!E14=5,"одличан     5"," ")))))</f>
        <v> </v>
      </c>
      <c r="AR13" t="str">
        <f>IF('оцене ученика'!$F$2=0," ",'оцене ученика'!$F$2)</f>
        <v>Енглески</v>
      </c>
      <c r="AS13" t="str">
        <f>IF('оцене ученика'!F14=1,"недовољан     1",IF('оцене ученика'!F14=2,"довољан     2",IF('оцене ученика'!F14=3,"добар     3",IF('оцене ученика'!F14=4,"врло добар     4",IF('оцене ученика'!F14=5,"одличан     5"," ")))))</f>
        <v>добар     3</v>
      </c>
      <c r="AT13" t="str">
        <f>IF('оцене ученика'!$G$2=0," ",'оцене ученика'!$G$2)</f>
        <v>Ликовна култура</v>
      </c>
      <c r="AU13" t="str">
        <f>IF('оцене ученика'!G14=1,"недовољан     1",IF('оцене ученика'!G14=2,"довољан     2",IF('оцене ученика'!G14=3,"добар     3",IF('оцене ученика'!G14=4,"врло добар     4",IF('оцене ученика'!G14=5,"одличан     5"," ")))))</f>
        <v>врло добар     4</v>
      </c>
      <c r="AV13" t="str">
        <f>IF('оцене ученика'!$H$2=0," ",'оцене ученика'!$H$2)</f>
        <v>Музичка култура</v>
      </c>
      <c r="AW13" t="str">
        <f>IF('оцене ученика'!H14=1,"недовољан     1",IF('оцене ученика'!H14=2,"довољан     2",IF('оцене ученика'!H14=3,"добар     3",IF('оцене ученика'!H14=4,"врло добар     4",IF('оцене ученика'!H14=5,"одличан     5"," ")))))</f>
        <v>одличан     5</v>
      </c>
      <c r="AX13" t="str">
        <f>IF('оцене ученика'!$I$2=0," ",'оцене ученика'!$I$2)</f>
        <v>Историја</v>
      </c>
      <c r="AY13" t="str">
        <f>IF('оцене ученика'!I14=1,"недовољан     1",IF('оцене ученика'!I14=2,"довољан     2",IF('оцене ученика'!I14=3,"добар     3",IF('оцене ученика'!I14=4,"врло добар     4",IF('оцене ученика'!I14=5,"одличан     5"," ")))))</f>
        <v>врло добар     4</v>
      </c>
      <c r="AZ13" t="str">
        <f>IF('оцене ученика'!$J$2=0," ",'оцене ученика'!$J$2)</f>
        <v>Географија</v>
      </c>
      <c r="BA13" t="str">
        <f>IF('оцене ученика'!J14=1,"недовољан     1",IF('оцене ученика'!J14=2,"довољан     2",IF('оцене ученика'!J14=3,"добар     3",IF('оцене ученика'!J14=4,"врло добар     4",IF('оцене ученика'!J14=5,"одличан     5"," ")))))</f>
        <v>добар     3</v>
      </c>
      <c r="BB13" t="str">
        <f>IF('оцене ученика'!$K$2=0," ",'оцене ученика'!$K$2)</f>
        <v>Физика</v>
      </c>
      <c r="BC13" t="str">
        <f>IF('оцене ученика'!K14=1,"недовољан     1",IF('оцене ученика'!K14=2,"довољан     2",IF('оцене ученика'!K14=3,"добар     3",IF('оцене ученика'!K14=4,"врло добар     4",IF('оцене ученика'!K14=5,"одличан     5"," ")))))</f>
        <v>довољан     2</v>
      </c>
      <c r="BD13" t="str">
        <f>IF('оцене ученика'!$L$2=0," ",'оцене ученика'!$L$2)</f>
        <v>Математика</v>
      </c>
      <c r="BE13" t="str">
        <f>IF('оцене ученика'!L14=1,"недовољан     1",IF('оцене ученика'!L14=2,"довољан     2",IF('оцене ученика'!L14=3,"добар     3",IF('оцене ученика'!L14=4,"врло добар     4",IF('оцене ученика'!L14=5,"одличан     5"," ")))))</f>
        <v>довољан     2</v>
      </c>
      <c r="BF13" t="str">
        <f>IF('оцене ученика'!$M$2=0," ",'оцене ученика'!$M$2)</f>
        <v>Биологија</v>
      </c>
      <c r="BG13" t="str">
        <f>IF('оцене ученика'!M14=1,"недовољан     1",IF('оцене ученика'!M14=2,"довољан     2",IF('оцене ученика'!M14=3,"добар     3",IF('оцене ученика'!M14=4,"врло добар     4",IF('оцене ученика'!M14=5,"одличан     5"," ")))))</f>
        <v>врло добар     4</v>
      </c>
      <c r="BH13" t="str">
        <f>IF('оцене ученика'!$N$2=0," ",'оцене ученика'!$N$2)</f>
        <v>Хемија</v>
      </c>
      <c r="BI13" t="str">
        <f>IF('оцене ученика'!N14=1,"недовољан     1",IF('оцене ученика'!N14=2,"довољан     2",IF('оцене ученика'!N14=3,"добар     3",IF('оцене ученика'!N14=4,"врло добар     4",IF('оцене ученика'!N14=5,"одличан     5"," ")))))</f>
        <v>довољан     2</v>
      </c>
      <c r="BJ13" t="str">
        <f>IF('оцене ученика'!$O$2=0," ",'оцене ученика'!$O$2)</f>
        <v>Техничко и информатичко образовање</v>
      </c>
      <c r="BK13" t="str">
        <f>IF('оцене ученика'!O14=1,"недовољан     1",IF('оцене ученика'!O14=2,"довољан     2",IF('оцене ученика'!O14=3,"добар     3",IF('оцене ученика'!O14=4,"врло добар     4",IF('оцене ученика'!O14=5,"одличан     5"," ")))))</f>
        <v>одличан     5</v>
      </c>
      <c r="BL13" t="str">
        <f>IF('оцене ученика'!$P$2=0," ",'оцене ученика'!$P$2)</f>
        <v>Физичко васпитање</v>
      </c>
      <c r="BM13" t="str">
        <f>IF('оцене ученика'!P14=1,"недовољан     1",IF('оцене ученика'!P14=2,"довољан     2",IF('оцене ученика'!P14=3,"добар     3",IF('оцене ученика'!P14=4,"врло добар     4",IF('оцене ученика'!P14=5,"одличан     5"," ")))))</f>
        <v>одличан     5</v>
      </c>
      <c r="BN13" t="str">
        <f t="shared" si="0"/>
        <v>Француски језик</v>
      </c>
      <c r="BO13" t="str">
        <f>IF('оцене ученика'!Q14=1,"недовољан     1",IF('оцене ученика'!Q14=2,"довољан     2",IF('оцене ученика'!Q14=3,"добар     3",IF('оцене ученика'!Q14=4,"врло добар     4",IF('оцене ученика'!Q14=5,"одличан     5"," ")))))</f>
        <v>добар     3</v>
      </c>
      <c r="BP13" t="str">
        <f t="shared" si="1"/>
        <v>одбојка</v>
      </c>
      <c r="BQ13" t="str">
        <f>IF('оцене ученика'!R14=1,"недовољан     1",IF('оцене ученика'!R14=2,"довољан     2",IF('оцене ученика'!R14=3,"добар     3",IF('оцене ученика'!R14=4,"врло добар     4",IF('оцене ученика'!R14=5,"одличан     5"," ")))))</f>
        <v>одличан     5</v>
      </c>
      <c r="BR13" t="str">
        <f t="shared" si="2"/>
        <v>Информатика и рачунарство</v>
      </c>
      <c r="BS13" t="str">
        <f>IF('оцене ученика'!S14=1,"недовољан     1",IF('оцене ученика'!S14=2,"довољан     2",IF('оцене ученика'!S14=3,"добар     3",IF('оцене ученика'!S14=4,"врло добар     4",IF('оцене ученика'!S14=5,"одличан     5"," ")))))</f>
        <v>добар     3</v>
      </c>
      <c r="BT13" t="str">
        <f t="shared" si="6"/>
        <v> </v>
      </c>
      <c r="BU13" t="str">
        <f>IF('оцене ученика'!T14=1,"недовољан     1",IF('оцене ученика'!T14=2,"довољан     2",IF('оцене ученика'!T14=3,"добар     3",IF('оцене ученика'!T14=4,"врло добар     4",IF('оцене ученика'!T14=5,"одличан     5"," ")))))</f>
        <v> </v>
      </c>
      <c r="BV13" t="str">
        <f>IF('оцене ученика'!$U$2=0," ",'оцене ученика'!$U$2)</f>
        <v> </v>
      </c>
      <c r="BW13" t="str">
        <f>IF('оцене ученика'!U14=1,"недовољан     1",IF('оцене ученика'!U14=2,"довољан     2",IF('оцене ученика'!U14=3,"добар     3",IF('оцене ученика'!U14=4,"врло добар     4",IF('оцене ученика'!U14=5,"одличан     5"," ")))))</f>
        <v> </v>
      </c>
      <c r="BX13" t="str">
        <f>IF('оцене ученика'!W14=0,IF('оцене ученика'!X14=0," ",'оцене ученика'!$X$2),'оцене ученика'!$W$2)</f>
        <v>Верска настава</v>
      </c>
      <c r="BY13" t="str">
        <f>IF(BX13='оцене ученика'!$W$2,'оцене ученика'!W14,IF('подаци о ученицима'!BX13='оцене ученика'!$X$2,'оцене ученика'!X14," "))</f>
        <v>истиче се</v>
      </c>
      <c r="BZ13" s="6" t="str">
        <f>IF('оцене ученика'!C30="пети",VLOOKUP('оцене ученика'!Y14,BZ42:CA46,2,FALSE),VLOOKUP('оцене ученика'!Y14,BZ36:CA40,2,FALSE))</f>
        <v>примерно     5</v>
      </c>
      <c r="CA13" t="str">
        <f>IF('оцене ученика'!AF14="Одличан","одличним",IF('оцене ученика'!AF14="Врло добар","врло добрим",IF('оцене ученика'!AF14="Добар","добрим",IF('оцене ученика'!AF14="Довољан","довољним",IF('оцене ученика'!AF14="Недовољан","недовољним"," ")))))</f>
        <v>врло добрим</v>
      </c>
      <c r="CB13" s="7">
        <f>'оцене ученика'!AE14</f>
        <v>3.6666666666666665</v>
      </c>
      <c r="CC13" s="7">
        <f t="shared" si="3"/>
        <v>3.67</v>
      </c>
      <c r="CD13" s="8">
        <f t="shared" si="7"/>
        <v>3.671</v>
      </c>
      <c r="CE13" t="str">
        <f t="shared" si="8"/>
        <v>3,67</v>
      </c>
      <c r="CF13">
        <f>'подаци о школи за сведочанство'!$D$7</f>
        <v>2016</v>
      </c>
      <c r="CG13" t="str">
        <f>IF('оцене ученика'!C30="пети","","(    )")</f>
        <v>(    )</v>
      </c>
    </row>
    <row r="14" spans="1:85" ht="15">
      <c r="A14" s="139">
        <f>'оцене ученика'!A15</f>
        <v>13</v>
      </c>
      <c r="B14" s="84" t="str">
        <f>'оцене ученика'!B15</f>
        <v>Илић</v>
      </c>
      <c r="C14" s="84" t="str">
        <f>'оцене ученика'!C15</f>
        <v>Дарко</v>
      </c>
      <c r="D14" s="207" t="s">
        <v>331</v>
      </c>
      <c r="E14" s="226" t="s">
        <v>332</v>
      </c>
      <c r="F14" s="126" t="s">
        <v>203</v>
      </c>
      <c r="G14" s="211" t="s">
        <v>333</v>
      </c>
      <c r="H14" s="211" t="s">
        <v>334</v>
      </c>
      <c r="I14" s="84" t="str">
        <f t="shared" si="4"/>
        <v>01.04.2001.</v>
      </c>
      <c r="J14" s="92" t="s">
        <v>284</v>
      </c>
      <c r="K14" s="208" t="s">
        <v>291</v>
      </c>
      <c r="L14" s="92" t="s">
        <v>284</v>
      </c>
      <c r="M14" s="92" t="s">
        <v>178</v>
      </c>
      <c r="N14" s="141" t="str">
        <f>'оцене ученика'!C30</f>
        <v>осми</v>
      </c>
      <c r="O14" s="92" t="s">
        <v>165</v>
      </c>
      <c r="P14" s="92" t="s">
        <v>179</v>
      </c>
      <c r="Q14" s="92" t="s">
        <v>133</v>
      </c>
      <c r="R14" s="213" t="s">
        <v>389</v>
      </c>
      <c r="S14" s="208" t="s">
        <v>382</v>
      </c>
      <c r="T14" s="206"/>
      <c r="U14" s="92"/>
      <c r="V14" s="206"/>
      <c r="W14" s="92"/>
      <c r="X14" s="206"/>
      <c r="Y14" s="92"/>
      <c r="Z14" s="126"/>
      <c r="AA14" s="92" t="s">
        <v>224</v>
      </c>
      <c r="AB14" s="92"/>
      <c r="AC14" s="92"/>
      <c r="AD14" s="92"/>
      <c r="AE14" s="92"/>
      <c r="AF14" t="str">
        <f>'подаци о школи за сведочанство'!$B$1</f>
        <v>Академик Миленко Шушић</v>
      </c>
      <c r="AG14" t="str">
        <f>'подаци о школи за сведочанство'!$B$2</f>
        <v>Гуча</v>
      </c>
      <c r="AH14" t="str">
        <f>'подаци о школи за сведочанство'!$B$3</f>
        <v>Лучани</v>
      </c>
      <c r="AI14" t="str">
        <f>'подаци о школи за сведочанство'!$B$4</f>
        <v>022-05-49/2013-07</v>
      </c>
      <c r="AJ14" t="str">
        <f>'подаци о школи за сведочанство'!$B$5</f>
        <v>21.03.2014.</v>
      </c>
      <c r="AK14" t="str">
        <f>'подаци о школи за сведочанство'!$B$6</f>
        <v>Министарство просвете, науке и технолошког развоја</v>
      </c>
      <c r="AL14">
        <f>'подаци о школи за сведочанство'!$B$7</f>
        <v>2015</v>
      </c>
      <c r="AM14">
        <f t="shared" si="5"/>
      </c>
      <c r="AN14" t="str">
        <f>'оцене ученика'!$D$2</f>
        <v>Српски језик</v>
      </c>
      <c r="AO14" s="6" t="str">
        <f>IF('оцене ученика'!D15=1,"недовољан     1",IF('оцене ученика'!D15=2,"довољан     2",IF('оцене ученика'!D15=3,"добар     3",IF('оцене ученика'!D15=4,"врло добар     4",IF('оцене ученика'!D15=5,"одличан     5"," ")))))</f>
        <v>довољан     2</v>
      </c>
      <c r="AP14" t="str">
        <f>IF('оцене ученика'!$E$2=0," ",'оцене ученика'!$E$2)</f>
        <v> </v>
      </c>
      <c r="AQ14" t="str">
        <f>IF('оцене ученика'!E15=1,"недовољан     1",IF('оцене ученика'!E15=2,"довољан     2",IF('оцене ученика'!E15=3,"добар     3",IF('оцене ученика'!E15=4,"врло добар     4",IF('оцене ученика'!E15=5,"одличан     5"," ")))))</f>
        <v> </v>
      </c>
      <c r="AR14" t="str">
        <f>IF('оцене ученика'!$F$2=0," ",'оцене ученика'!$F$2)</f>
        <v>Енглески</v>
      </c>
      <c r="AS14" t="str">
        <f>IF('оцене ученика'!F15=1,"недовољан     1",IF('оцене ученика'!F15=2,"довољан     2",IF('оцене ученика'!F15=3,"добар     3",IF('оцене ученика'!F15=4,"врло добар     4",IF('оцене ученика'!F15=5,"одличан     5"," ")))))</f>
        <v>довољан     2</v>
      </c>
      <c r="AT14" t="str">
        <f>IF('оцене ученика'!$G$2=0," ",'оцене ученика'!$G$2)</f>
        <v>Ликовна култура</v>
      </c>
      <c r="AU14" t="str">
        <f>IF('оцене ученика'!G15=1,"недовољан     1",IF('оцене ученика'!G15=2,"довољан     2",IF('оцене ученика'!G15=3,"добар     3",IF('оцене ученика'!G15=4,"врло добар     4",IF('оцене ученика'!G15=5,"одличан     5"," ")))))</f>
        <v>довољан     2</v>
      </c>
      <c r="AV14" t="str">
        <f>IF('оцене ученика'!$H$2=0," ",'оцене ученика'!$H$2)</f>
        <v>Музичка култура</v>
      </c>
      <c r="AW14" t="str">
        <f>IF('оцене ученика'!H15=1,"недовољан     1",IF('оцене ученика'!H15=2,"довољан     2",IF('оцене ученика'!H15=3,"добар     3",IF('оцене ученика'!H15=4,"врло добар     4",IF('оцене ученика'!H15=5,"одличан     5"," ")))))</f>
        <v>довољан     2</v>
      </c>
      <c r="AX14" t="str">
        <f>IF('оцене ученика'!$I$2=0," ",'оцене ученика'!$I$2)</f>
        <v>Историја</v>
      </c>
      <c r="AY14" t="str">
        <f>IF('оцене ученика'!I15=1,"недовољан     1",IF('оцене ученика'!I15=2,"довољан     2",IF('оцене ученика'!I15=3,"добар     3",IF('оцене ученика'!I15=4,"врло добар     4",IF('оцене ученика'!I15=5,"одличан     5"," ")))))</f>
        <v>довољан     2</v>
      </c>
      <c r="AZ14" t="str">
        <f>IF('оцене ученика'!$J$2=0," ",'оцене ученика'!$J$2)</f>
        <v>Географија</v>
      </c>
      <c r="BA14" t="str">
        <f>IF('оцене ученика'!J15=1,"недовољан     1",IF('оцене ученика'!J15=2,"довољан     2",IF('оцене ученика'!J15=3,"добар     3",IF('оцене ученика'!J15=4,"врло добар     4",IF('оцене ученика'!J15=5,"одличан     5"," ")))))</f>
        <v>довољан     2</v>
      </c>
      <c r="BB14" t="str">
        <f>IF('оцене ученика'!$K$2=0," ",'оцене ученика'!$K$2)</f>
        <v>Физика</v>
      </c>
      <c r="BC14" t="str">
        <f>IF('оцене ученика'!K15=1,"недовољан     1",IF('оцене ученика'!K15=2,"довољан     2",IF('оцене ученика'!K15=3,"добар     3",IF('оцене ученика'!K15=4,"врло добар     4",IF('оцене ученика'!K15=5,"одличан     5"," ")))))</f>
        <v>довољан     2</v>
      </c>
      <c r="BD14" t="str">
        <f>IF('оцене ученика'!$L$2=0," ",'оцене ученика'!$L$2)</f>
        <v>Математика</v>
      </c>
      <c r="BE14" t="str">
        <f>IF('оцене ученика'!L15=1,"недовољан     1",IF('оцене ученика'!L15=2,"довољан     2",IF('оцене ученика'!L15=3,"добар     3",IF('оцене ученика'!L15=4,"врло добар     4",IF('оцене ученика'!L15=5,"одличан     5"," ")))))</f>
        <v>довољан     2</v>
      </c>
      <c r="BF14" t="str">
        <f>IF('оцене ученика'!$M$2=0," ",'оцене ученика'!$M$2)</f>
        <v>Биологија</v>
      </c>
      <c r="BG14" t="str">
        <f>IF('оцене ученика'!M15=1,"недовољан     1",IF('оцене ученика'!M15=2,"довољан     2",IF('оцене ученика'!M15=3,"добар     3",IF('оцене ученика'!M15=4,"врло добар     4",IF('оцене ученика'!M15=5,"одличан     5"," ")))))</f>
        <v>довољан     2</v>
      </c>
      <c r="BH14" t="str">
        <f>IF('оцене ученика'!$N$2=0," ",'оцене ученика'!$N$2)</f>
        <v>Хемија</v>
      </c>
      <c r="BI14" t="str">
        <f>IF('оцене ученика'!N15=1,"недовољан     1",IF('оцене ученика'!N15=2,"довољан     2",IF('оцене ученика'!N15=3,"добар     3",IF('оцене ученика'!N15=4,"врло добар     4",IF('оцене ученика'!N15=5,"одличан     5"," ")))))</f>
        <v>довољан     2</v>
      </c>
      <c r="BJ14" t="str">
        <f>IF('оцене ученика'!$O$2=0," ",'оцене ученика'!$O$2)</f>
        <v>Техничко и информатичко образовање</v>
      </c>
      <c r="BK14" t="str">
        <f>IF('оцене ученика'!O15=1,"недовољан     1",IF('оцене ученика'!O15=2,"довољан     2",IF('оцене ученика'!O15=3,"добар     3",IF('оцене ученика'!O15=4,"врло добар     4",IF('оцене ученика'!O15=5,"одличан     5"," ")))))</f>
        <v>довољан     2</v>
      </c>
      <c r="BL14" t="str">
        <f>IF('оцене ученика'!$P$2=0," ",'оцене ученика'!$P$2)</f>
        <v>Физичко васпитање</v>
      </c>
      <c r="BM14" t="str">
        <f>IF('оцене ученика'!P15=1,"недовољан     1",IF('оцене ученика'!P15=2,"довољан     2",IF('оцене ученика'!P15=3,"добар     3",IF('оцене ученика'!P15=4,"врло добар     4",IF('оцене ученика'!P15=5,"одличан     5"," ")))))</f>
        <v>врло добар     4</v>
      </c>
      <c r="BN14" t="str">
        <f t="shared" si="0"/>
        <v>Француски језик</v>
      </c>
      <c r="BO14" t="str">
        <f>IF('оцене ученика'!Q15=1,"недовољан     1",IF('оцене ученика'!Q15=2,"довољан     2",IF('оцене ученика'!Q15=3,"добар     3",IF('оцене ученика'!Q15=4,"врло добар     4",IF('оцене ученика'!Q15=5,"одличан     5"," ")))))</f>
        <v>довољан     2</v>
      </c>
      <c r="BP14" t="str">
        <f t="shared" si="1"/>
        <v>одбојка</v>
      </c>
      <c r="BQ14" t="str">
        <f>IF('оцене ученика'!R15=1,"недовољан     1",IF('оцене ученика'!R15=2,"довољан     2",IF('оцене ученика'!R15=3,"добар     3",IF('оцене ученика'!R15=4,"врло добар     4",IF('оцене ученика'!R15=5,"одличан     5"," ")))))</f>
        <v>врло добар     4</v>
      </c>
      <c r="BR14" t="str">
        <f t="shared" si="2"/>
        <v>Информатика и рачунарство</v>
      </c>
      <c r="BS14" t="str">
        <f>IF('оцене ученика'!S15=1,"недовољан     1",IF('оцене ученика'!S15=2,"довољан     2",IF('оцене ученика'!S15=3,"добар     3",IF('оцене ученика'!S15=4,"врло добар     4",IF('оцене ученика'!S15=5,"одличан     5"," ")))))</f>
        <v>добар     3</v>
      </c>
      <c r="BT14" t="str">
        <f t="shared" si="6"/>
        <v> </v>
      </c>
      <c r="BU14" t="str">
        <f>IF('оцене ученика'!T15=1,"недовољан     1",IF('оцене ученика'!T15=2,"довољан     2",IF('оцене ученика'!T15=3,"добар     3",IF('оцене ученика'!T15=4,"врло добар     4",IF('оцене ученика'!T15=5,"одличан     5"," ")))))</f>
        <v> </v>
      </c>
      <c r="BV14" t="str">
        <f>IF('оцене ученика'!$U$2=0," ",'оцене ученика'!$U$2)</f>
        <v> </v>
      </c>
      <c r="BW14" t="str">
        <f>IF('оцене ученика'!U15=1,"недовољан     1",IF('оцене ученика'!U15=2,"довољан     2",IF('оцене ученика'!U15=3,"добар     3",IF('оцене ученика'!U15=4,"врло добар     4",IF('оцене ученика'!U15=5,"одличан     5"," ")))))</f>
        <v> </v>
      </c>
      <c r="BX14" t="str">
        <f>IF('оцене ученика'!W15=0,IF('оцене ученика'!X15=0," ",'оцене ученика'!$X$2),'оцене ученика'!$W$2)</f>
        <v>Верска настава</v>
      </c>
      <c r="BY14" t="str">
        <f>IF(BX14='оцене ученика'!$W$2,'оцене ученика'!W15,IF('подаци о ученицима'!BX14='оцене ученика'!$X$2,'оцене ученика'!X15," "))</f>
        <v>истиче се</v>
      </c>
      <c r="BZ14" s="6" t="str">
        <f>IF('оцене ученика'!C30="пети",VLOOKUP('оцене ученика'!Y15,BZ42:CA46,2,FALSE),VLOOKUP('оцене ученика'!Y15,BZ36:CA40,2,FALSE))</f>
        <v>примерно     5</v>
      </c>
      <c r="CA14" t="str">
        <f>IF('оцене ученика'!AF15="Одличан","одличним",IF('оцене ученика'!AF15="Врло добар","врло добрим",IF('оцене ученика'!AF15="Добар","добрим",IF('оцене ученика'!AF15="Довољан","довољним",IF('оцене ученика'!AF15="Недовољан","недовољним"," ")))))</f>
        <v>довољним</v>
      </c>
      <c r="CB14" s="7">
        <f>'оцене ученика'!AE15</f>
        <v>2.466666666666667</v>
      </c>
      <c r="CC14" s="7">
        <f t="shared" si="3"/>
        <v>2.47</v>
      </c>
      <c r="CD14" s="8">
        <f t="shared" si="7"/>
        <v>2.471</v>
      </c>
      <c r="CE14" t="str">
        <f t="shared" si="8"/>
        <v>2,47</v>
      </c>
      <c r="CF14">
        <f>'подаци о школи за сведочанство'!$D$7</f>
        <v>2016</v>
      </c>
      <c r="CG14" t="str">
        <f>IF('оцене ученика'!C30="пети","","(    )")</f>
        <v>(    )</v>
      </c>
    </row>
    <row r="15" spans="1:85" ht="15">
      <c r="A15" s="139">
        <f>'оцене ученика'!A16</f>
        <v>14</v>
      </c>
      <c r="B15" s="84" t="str">
        <f>'оцене ученика'!B16</f>
        <v>Илић</v>
      </c>
      <c r="C15" s="84" t="str">
        <f>'оцене ученика'!C16</f>
        <v>Драгослав</v>
      </c>
      <c r="D15" s="207" t="s">
        <v>335</v>
      </c>
      <c r="E15" s="210">
        <v>1707001782819</v>
      </c>
      <c r="F15" s="126" t="s">
        <v>203</v>
      </c>
      <c r="G15" s="211" t="s">
        <v>242</v>
      </c>
      <c r="H15" s="211" t="s">
        <v>329</v>
      </c>
      <c r="I15" s="84" t="str">
        <f t="shared" si="4"/>
        <v>17.07.2001.</v>
      </c>
      <c r="J15" s="208" t="s">
        <v>284</v>
      </c>
      <c r="K15" s="208" t="s">
        <v>291</v>
      </c>
      <c r="L15" s="208" t="s">
        <v>284</v>
      </c>
      <c r="M15" s="92" t="s">
        <v>178</v>
      </c>
      <c r="N15" s="141" t="str">
        <f>'оцене ученика'!C30</f>
        <v>осми</v>
      </c>
      <c r="O15" s="92" t="s">
        <v>165</v>
      </c>
      <c r="P15" s="92" t="s">
        <v>179</v>
      </c>
      <c r="Q15" s="92" t="s">
        <v>133</v>
      </c>
      <c r="R15" s="213" t="s">
        <v>390</v>
      </c>
      <c r="S15" s="208" t="s">
        <v>382</v>
      </c>
      <c r="T15" s="206"/>
      <c r="U15" s="92"/>
      <c r="V15" s="206"/>
      <c r="W15" s="92"/>
      <c r="X15" s="206"/>
      <c r="Y15" s="92"/>
      <c r="Z15" s="126"/>
      <c r="AA15" s="92" t="s">
        <v>224</v>
      </c>
      <c r="AB15" s="92"/>
      <c r="AC15" s="92"/>
      <c r="AD15" s="92"/>
      <c r="AE15" s="92"/>
      <c r="AF15" t="str">
        <f>'подаци о школи за сведочанство'!$B$1</f>
        <v>Академик Миленко Шушић</v>
      </c>
      <c r="AG15" t="str">
        <f>'подаци о школи за сведочанство'!$B$2</f>
        <v>Гуча</v>
      </c>
      <c r="AH15" t="str">
        <f>'подаци о школи за сведочанство'!$B$3</f>
        <v>Лучани</v>
      </c>
      <c r="AI15" t="str">
        <f>'подаци о школи за сведочанство'!$B$4</f>
        <v>022-05-49/2013-07</v>
      </c>
      <c r="AJ15" t="str">
        <f>'подаци о школи за сведочанство'!$B$5</f>
        <v>21.03.2014.</v>
      </c>
      <c r="AK15" t="str">
        <f>'подаци о школи за сведочанство'!$B$6</f>
        <v>Министарство просвете, науке и технолошког развоја</v>
      </c>
      <c r="AL15">
        <f>'подаци о школи за сведочанство'!$B$7</f>
        <v>2015</v>
      </c>
      <c r="AM15">
        <f t="shared" si="5"/>
      </c>
      <c r="AN15" t="str">
        <f>'оцене ученика'!$D$2</f>
        <v>Српски језик</v>
      </c>
      <c r="AO15" s="6" t="str">
        <f>IF('оцене ученика'!D16=1,"недовољан     1",IF('оцене ученика'!D16=2,"довољан     2",IF('оцене ученика'!D16=3,"добар     3",IF('оцене ученика'!D16=4,"врло добар     4",IF('оцене ученика'!D16=5,"одличан     5"," ")))))</f>
        <v>довољан     2</v>
      </c>
      <c r="AP15" t="str">
        <f>IF('оцене ученика'!$E$2=0," ",'оцене ученика'!$E$2)</f>
        <v> </v>
      </c>
      <c r="AQ15" t="str">
        <f>IF('оцене ученика'!E16=1,"недовољан     1",IF('оцене ученика'!E16=2,"довољан     2",IF('оцене ученика'!E16=3,"добар     3",IF('оцене ученика'!E16=4,"врло добар     4",IF('оцене ученика'!E16=5,"одличан     5"," ")))))</f>
        <v> </v>
      </c>
      <c r="AR15" t="str">
        <f>IF('оцене ученика'!$F$2=0," ",'оцене ученика'!$F$2)</f>
        <v>Енглески</v>
      </c>
      <c r="AS15" t="str">
        <f>IF('оцене ученика'!F16=1,"недовољан     1",IF('оцене ученика'!F16=2,"довољан     2",IF('оцене ученика'!F16=3,"добар     3",IF('оцене ученика'!F16=4,"врло добар     4",IF('оцене ученика'!F16=5,"одличан     5"," ")))))</f>
        <v>довољан     2</v>
      </c>
      <c r="AT15" t="str">
        <f>IF('оцене ученика'!$G$2=0," ",'оцене ученика'!$G$2)</f>
        <v>Ликовна култура</v>
      </c>
      <c r="AU15" t="str">
        <f>IF('оцене ученика'!G16=1,"недовољан     1",IF('оцене ученика'!G16=2,"довољан     2",IF('оцене ученика'!G16=3,"добар     3",IF('оцене ученика'!G16=4,"врло добар     4",IF('оцене ученика'!G16=5,"одличан     5"," ")))))</f>
        <v>довољан     2</v>
      </c>
      <c r="AV15" t="str">
        <f>IF('оцене ученика'!$H$2=0," ",'оцене ученика'!$H$2)</f>
        <v>Музичка култура</v>
      </c>
      <c r="AW15" t="str">
        <f>IF('оцене ученика'!H16=1,"недовољан     1",IF('оцене ученика'!H16=2,"довољан     2",IF('оцене ученика'!H16=3,"добар     3",IF('оцене ученика'!H16=4,"врло добар     4",IF('оцене ученика'!H16=5,"одличан     5"," ")))))</f>
        <v>добар     3</v>
      </c>
      <c r="AX15" t="str">
        <f>IF('оцене ученика'!$I$2=0," ",'оцене ученика'!$I$2)</f>
        <v>Историја</v>
      </c>
      <c r="AY15" t="str">
        <f>IF('оцене ученика'!I16=1,"недовољан     1",IF('оцене ученика'!I16=2,"довољан     2",IF('оцене ученика'!I16=3,"добар     3",IF('оцене ученика'!I16=4,"врло добар     4",IF('оцене ученика'!I16=5,"одличан     5"," ")))))</f>
        <v>довољан     2</v>
      </c>
      <c r="AZ15" t="str">
        <f>IF('оцене ученика'!$J$2=0," ",'оцене ученика'!$J$2)</f>
        <v>Географија</v>
      </c>
      <c r="BA15" t="str">
        <f>IF('оцене ученика'!J16=1,"недовољан     1",IF('оцене ученика'!J16=2,"довољан     2",IF('оцене ученика'!J16=3,"добар     3",IF('оцене ученика'!J16=4,"врло добар     4",IF('оцене ученика'!J16=5,"одличан     5"," ")))))</f>
        <v>довољан     2</v>
      </c>
      <c r="BB15" t="str">
        <f>IF('оцене ученика'!$K$2=0," ",'оцене ученика'!$K$2)</f>
        <v>Физика</v>
      </c>
      <c r="BC15" t="str">
        <f>IF('оцене ученика'!K16=1,"недовољан     1",IF('оцене ученика'!K16=2,"довољан     2",IF('оцене ученика'!K16=3,"добар     3",IF('оцене ученика'!K16=4,"врло добар     4",IF('оцене ученика'!K16=5,"одличан     5"," ")))))</f>
        <v>довољан     2</v>
      </c>
      <c r="BD15" t="str">
        <f>IF('оцене ученика'!$L$2=0," ",'оцене ученика'!$L$2)</f>
        <v>Математика</v>
      </c>
      <c r="BE15" t="str">
        <f>IF('оцене ученика'!L16=1,"недовољан     1",IF('оцене ученика'!L16=2,"довољан     2",IF('оцене ученика'!L16=3,"добар     3",IF('оцене ученика'!L16=4,"врло добар     4",IF('оцене ученика'!L16=5,"одличан     5"," ")))))</f>
        <v>довољан     2</v>
      </c>
      <c r="BF15" t="str">
        <f>IF('оцене ученика'!$M$2=0," ",'оцене ученика'!$M$2)</f>
        <v>Биологија</v>
      </c>
      <c r="BG15" t="str">
        <f>IF('оцене ученика'!M16=1,"недовољан     1",IF('оцене ученика'!M16=2,"довољан     2",IF('оцене ученика'!M16=3,"добар     3",IF('оцене ученика'!M16=4,"врло добар     4",IF('оцене ученика'!M16=5,"одличан     5"," ")))))</f>
        <v>довољан     2</v>
      </c>
      <c r="BH15" t="str">
        <f>IF('оцене ученика'!$N$2=0," ",'оцене ученика'!$N$2)</f>
        <v>Хемија</v>
      </c>
      <c r="BI15" t="str">
        <f>IF('оцене ученика'!N16=1,"недовољан     1",IF('оцене ученика'!N16=2,"довољан     2",IF('оцене ученика'!N16=3,"добар     3",IF('оцене ученика'!N16=4,"врло добар     4",IF('оцене ученика'!N16=5,"одличан     5"," ")))))</f>
        <v>довољан     2</v>
      </c>
      <c r="BJ15" t="str">
        <f>IF('оцене ученика'!$O$2=0," ",'оцене ученика'!$O$2)</f>
        <v>Техничко и информатичко образовање</v>
      </c>
      <c r="BK15" t="str">
        <f>IF('оцене ученика'!O16=1,"недовољан     1",IF('оцене ученика'!O16=2,"довољан     2",IF('оцене ученика'!O16=3,"добар     3",IF('оцене ученика'!O16=4,"врло добар     4",IF('оцене ученика'!O16=5,"одличан     5"," ")))))</f>
        <v>довољан     2</v>
      </c>
      <c r="BL15" t="str">
        <f>IF('оцене ученика'!$P$2=0," ",'оцене ученика'!$P$2)</f>
        <v>Физичко васпитање</v>
      </c>
      <c r="BM15" t="str">
        <f>IF('оцене ученика'!P16=1,"недовољан     1",IF('оцене ученика'!P16=2,"довољан     2",IF('оцене ученика'!P16=3,"добар     3",IF('оцене ученика'!P16=4,"врло добар     4",IF('оцене ученика'!P16=5,"одличан     5"," ")))))</f>
        <v>врло добар     4</v>
      </c>
      <c r="BN15" t="str">
        <f t="shared" si="0"/>
        <v>Француски језик</v>
      </c>
      <c r="BO15" t="str">
        <f>IF('оцене ученика'!Q16=1,"недовољан     1",IF('оцене ученика'!Q16=2,"довољан     2",IF('оцене ученика'!Q16=3,"добар     3",IF('оцене ученика'!Q16=4,"врло добар     4",IF('оцене ученика'!Q16=5,"одличан     5"," ")))))</f>
        <v>довољан     2</v>
      </c>
      <c r="BP15" t="str">
        <f t="shared" si="1"/>
        <v>одбојка</v>
      </c>
      <c r="BQ15" t="str">
        <f>IF('оцене ученика'!R16=1,"недовољан     1",IF('оцене ученика'!R16=2,"довољан     2",IF('оцене ученика'!R16=3,"добар     3",IF('оцене ученика'!R16=4,"врло добар     4",IF('оцене ученика'!R16=5,"одличан     5"," ")))))</f>
        <v>врло добар     4</v>
      </c>
      <c r="BR15" t="str">
        <f t="shared" si="2"/>
        <v>Информатика и рачунарство</v>
      </c>
      <c r="BS15" t="str">
        <f>IF('оцене ученика'!S16=1,"недовољан     1",IF('оцене ученика'!S16=2,"довољан     2",IF('оцене ученика'!S16=3,"добар     3",IF('оцене ученика'!S16=4,"врло добар     4",IF('оцене ученика'!S16=5,"одличан     5"," ")))))</f>
        <v>добар     3</v>
      </c>
      <c r="BT15" t="str">
        <f t="shared" si="6"/>
        <v> </v>
      </c>
      <c r="BU15" t="str">
        <f>IF('оцене ученика'!T16=1,"недовољан     1",IF('оцене ученика'!T16=2,"довољан     2",IF('оцене ученика'!T16=3,"добар     3",IF('оцене ученика'!T16=4,"врло добар     4",IF('оцене ученика'!T16=5,"одличан     5"," ")))))</f>
        <v> </v>
      </c>
      <c r="BV15" t="str">
        <f>IF('оцене ученика'!$U$2=0," ",'оцене ученика'!$U$2)</f>
        <v> </v>
      </c>
      <c r="BW15" t="str">
        <f>IF('оцене ученика'!U16=1,"недовољан     1",IF('оцене ученика'!U16=2,"довољан     2",IF('оцене ученика'!U16=3,"добар     3",IF('оцене ученика'!U16=4,"врло добар     4",IF('оцене ученика'!U16=5,"одличан     5"," ")))))</f>
        <v> </v>
      </c>
      <c r="BX15" t="str">
        <f>IF('оцене ученика'!W16=0,IF('оцене ученика'!X16=0," ",'оцене ученика'!$X$2),'оцене ученика'!$W$2)</f>
        <v>Верска настава</v>
      </c>
      <c r="BY15" t="str">
        <f>IF(BX15='оцене ученика'!$W$2,'оцене ученика'!W16,IF('подаци о ученицима'!BX15='оцене ученика'!$X$2,'оцене ученика'!X16," "))</f>
        <v>истиче се</v>
      </c>
      <c r="BZ15" s="6" t="str">
        <f>IF('оцене ученика'!C30="пети",VLOOKUP('оцене ученика'!Y16,BZ42:CA46,2,FALSE),VLOOKUP('оцене ученика'!Y16,BZ36:CA40,2,FALSE))</f>
        <v>примерно     5</v>
      </c>
      <c r="CA15" t="str">
        <f>IF('оцене ученика'!AF16="Одличан","одличним",IF('оцене ученика'!AF16="Врло добар","врло добрим",IF('оцене ученика'!AF16="Добар","добрим",IF('оцене ученика'!AF16="Довољан","довољним",IF('оцене ученика'!AF16="Недовољан","недовољним"," ")))))</f>
        <v>добрим</v>
      </c>
      <c r="CB15" s="7">
        <f>'оцене ученика'!AE16</f>
        <v>2.533333333333333</v>
      </c>
      <c r="CC15" s="7">
        <f t="shared" si="3"/>
        <v>2.53</v>
      </c>
      <c r="CD15" s="8">
        <f t="shared" si="7"/>
        <v>2.5309999999999997</v>
      </c>
      <c r="CE15" t="str">
        <f t="shared" si="8"/>
        <v>2,53</v>
      </c>
      <c r="CF15">
        <f>'подаци о школи за сведочанство'!$D$7</f>
        <v>2016</v>
      </c>
      <c r="CG15" t="str">
        <f>IF('оцене ученика'!C30="пети","","(    )")</f>
        <v>(    )</v>
      </c>
    </row>
    <row r="16" spans="1:85" ht="15">
      <c r="A16" s="139">
        <f>'оцене ученика'!A17</f>
        <v>15</v>
      </c>
      <c r="B16" s="84" t="str">
        <f>'оцене ученика'!B17</f>
        <v>Мијаиловић - Трифуновић</v>
      </c>
      <c r="C16" s="84" t="str">
        <f>'оцене ученика'!C17</f>
        <v>Данка</v>
      </c>
      <c r="D16" s="207" t="s">
        <v>337</v>
      </c>
      <c r="E16" s="210">
        <v>1004001715126</v>
      </c>
      <c r="F16" s="126" t="s">
        <v>204</v>
      </c>
      <c r="G16" s="211" t="s">
        <v>338</v>
      </c>
      <c r="H16" s="211" t="s">
        <v>339</v>
      </c>
      <c r="I16" s="84" t="str">
        <f t="shared" si="4"/>
        <v>10.04.2001.</v>
      </c>
      <c r="J16" s="92" t="s">
        <v>359</v>
      </c>
      <c r="K16" s="208" t="s">
        <v>360</v>
      </c>
      <c r="L16" s="92" t="s">
        <v>361</v>
      </c>
      <c r="M16" s="92" t="s">
        <v>178</v>
      </c>
      <c r="N16" s="141" t="str">
        <f>'оцене ученика'!C30</f>
        <v>осми</v>
      </c>
      <c r="O16" s="92" t="s">
        <v>165</v>
      </c>
      <c r="P16" s="92" t="s">
        <v>179</v>
      </c>
      <c r="Q16" s="92" t="s">
        <v>133</v>
      </c>
      <c r="R16" s="213" t="s">
        <v>391</v>
      </c>
      <c r="S16" s="208" t="s">
        <v>382</v>
      </c>
      <c r="T16" s="206"/>
      <c r="U16" s="92"/>
      <c r="V16" s="206"/>
      <c r="W16" s="92"/>
      <c r="X16" s="206"/>
      <c r="Y16" s="92"/>
      <c r="Z16" s="126"/>
      <c r="AA16" s="92" t="s">
        <v>224</v>
      </c>
      <c r="AB16" s="92"/>
      <c r="AC16" s="92"/>
      <c r="AD16" s="92"/>
      <c r="AE16" s="92"/>
      <c r="AF16" t="str">
        <f>'подаци о школи за сведочанство'!$B$1</f>
        <v>Академик Миленко Шушић</v>
      </c>
      <c r="AG16" t="str">
        <f>'подаци о школи за сведочанство'!$B$2</f>
        <v>Гуча</v>
      </c>
      <c r="AH16" t="str">
        <f>'подаци о школи за сведочанство'!$B$3</f>
        <v>Лучани</v>
      </c>
      <c r="AI16" t="str">
        <f>'подаци о школи за сведочанство'!$B$4</f>
        <v>022-05-49/2013-07</v>
      </c>
      <c r="AJ16" t="str">
        <f>'подаци о школи за сведочанство'!$B$5</f>
        <v>21.03.2014.</v>
      </c>
      <c r="AK16" t="str">
        <f>'подаци о школи за сведочанство'!$B$6</f>
        <v>Министарство просвете, науке и технолошког развоја</v>
      </c>
      <c r="AL16">
        <f>'подаци о школи за сведочанство'!$B$7</f>
        <v>2015</v>
      </c>
      <c r="AM16" t="str">
        <f t="shared" si="5"/>
        <v>--</v>
      </c>
      <c r="AN16" t="str">
        <f>'оцене ученика'!$D$2</f>
        <v>Српски језик</v>
      </c>
      <c r="AO16" s="6" t="str">
        <f>IF('оцене ученика'!D17=1,"недовољан     1",IF('оцене ученика'!D17=2,"довољан     2",IF('оцене ученика'!D17=3,"добар     3",IF('оцене ученика'!D17=4,"врло добар     4",IF('оцене ученика'!D17=5,"одличан     5"," ")))))</f>
        <v>довољан     2</v>
      </c>
      <c r="AP16" t="str">
        <f>IF('оцене ученика'!$E$2=0," ",'оцене ученика'!$E$2)</f>
        <v> </v>
      </c>
      <c r="AQ16" t="str">
        <f>IF('оцене ученика'!E17=1,"недовољан     1",IF('оцене ученика'!E17=2,"довољан     2",IF('оцене ученика'!E17=3,"добар     3",IF('оцене ученика'!E17=4,"врло добар     4",IF('оцене ученика'!E17=5,"одличан     5"," ")))))</f>
        <v> </v>
      </c>
      <c r="AR16" t="str">
        <f>IF('оцене ученика'!$F$2=0," ",'оцене ученика'!$F$2)</f>
        <v>Енглески</v>
      </c>
      <c r="AS16" t="str">
        <f>IF('оцене ученика'!F17=1,"недовољан     1",IF('оцене ученика'!F17=2,"довољан     2",IF('оцене ученика'!F17=3,"добар     3",IF('оцене ученика'!F17=4,"врло добар     4",IF('оцене ученика'!F17=5,"одличан     5"," ")))))</f>
        <v>довољан     2</v>
      </c>
      <c r="AT16" t="str">
        <f>IF('оцене ученика'!$G$2=0," ",'оцене ученика'!$G$2)</f>
        <v>Ликовна култура</v>
      </c>
      <c r="AU16" t="str">
        <f>IF('оцене ученика'!G17=1,"недовољан     1",IF('оцене ученика'!G17=2,"довољан     2",IF('оцене ученика'!G17=3,"добар     3",IF('оцене ученика'!G17=4,"врло добар     4",IF('оцене ученика'!G17=5,"одличан     5"," ")))))</f>
        <v>довољан     2</v>
      </c>
      <c r="AV16" t="str">
        <f>IF('оцене ученика'!$H$2=0," ",'оцене ученика'!$H$2)</f>
        <v>Музичка култура</v>
      </c>
      <c r="AW16" t="str">
        <f>IF('оцене ученика'!H17=1,"недовољан     1",IF('оцене ученика'!H17=2,"довољан     2",IF('оцене ученика'!H17=3,"добар     3",IF('оцене ученика'!H17=4,"врло добар     4",IF('оцене ученика'!H17=5,"одличан     5"," ")))))</f>
        <v>добар     3</v>
      </c>
      <c r="AX16" t="str">
        <f>IF('оцене ученика'!$I$2=0," ",'оцене ученика'!$I$2)</f>
        <v>Историја</v>
      </c>
      <c r="AY16" t="str">
        <f>IF('оцене ученика'!I17=1,"недовољан     1",IF('оцене ученика'!I17=2,"довољан     2",IF('оцене ученика'!I17=3,"добар     3",IF('оцене ученика'!I17=4,"врло добар     4",IF('оцене ученика'!I17=5,"одличан     5"," ")))))</f>
        <v>довољан     2</v>
      </c>
      <c r="AZ16" t="str">
        <f>IF('оцене ученика'!$J$2=0," ",'оцене ученика'!$J$2)</f>
        <v>Географија</v>
      </c>
      <c r="BA16" t="str">
        <f>IF('оцене ученика'!J17=1,"недовољан     1",IF('оцене ученика'!J17=2,"довољан     2",IF('оцене ученика'!J17=3,"добар     3",IF('оцене ученика'!J17=4,"врло добар     4",IF('оцене ученика'!J17=5,"одличан     5"," ")))))</f>
        <v>довољан     2</v>
      </c>
      <c r="BB16" t="str">
        <f>IF('оцене ученика'!$K$2=0," ",'оцене ученика'!$K$2)</f>
        <v>Физика</v>
      </c>
      <c r="BC16" t="str">
        <f>IF('оцене ученика'!K17=1,"недовољан     1",IF('оцене ученика'!K17=2,"довољан     2",IF('оцене ученика'!K17=3,"добар     3",IF('оцене ученика'!K17=4,"врло добар     4",IF('оцене ученика'!K17=5,"одличан     5"," ")))))</f>
        <v>довољан     2</v>
      </c>
      <c r="BD16" t="str">
        <f>IF('оцене ученика'!$L$2=0," ",'оцене ученика'!$L$2)</f>
        <v>Математика</v>
      </c>
      <c r="BE16" t="str">
        <f>IF('оцене ученика'!L17=1,"недовољан     1",IF('оцене ученика'!L17=2,"довољан     2",IF('оцене ученика'!L17=3,"добар     3",IF('оцене ученика'!L17=4,"врло добар     4",IF('оцене ученика'!L17=5,"одличан     5"," ")))))</f>
        <v>довољан     2</v>
      </c>
      <c r="BF16" t="str">
        <f>IF('оцене ученика'!$M$2=0," ",'оцене ученика'!$M$2)</f>
        <v>Биологија</v>
      </c>
      <c r="BG16" t="str">
        <f>IF('оцене ученика'!M17=1,"недовољан     1",IF('оцене ученика'!M17=2,"довољан     2",IF('оцене ученика'!M17=3,"добар     3",IF('оцене ученика'!M17=4,"врло добар     4",IF('оцене ученика'!M17=5,"одличан     5"," ")))))</f>
        <v>довољан     2</v>
      </c>
      <c r="BH16" t="str">
        <f>IF('оцене ученика'!$N$2=0," ",'оцене ученика'!$N$2)</f>
        <v>Хемија</v>
      </c>
      <c r="BI16" t="str">
        <f>IF('оцене ученика'!N17=1,"недовољан     1",IF('оцене ученика'!N17=2,"довољан     2",IF('оцене ученика'!N17=3,"добар     3",IF('оцене ученика'!N17=4,"врло добар     4",IF('оцене ученика'!N17=5,"одличан     5"," ")))))</f>
        <v>довољан     2</v>
      </c>
      <c r="BJ16" t="str">
        <f>IF('оцене ученика'!$O$2=0," ",'оцене ученика'!$O$2)</f>
        <v>Техничко и информатичко образовање</v>
      </c>
      <c r="BK16" t="str">
        <f>IF('оцене ученика'!O17=1,"недовољан     1",IF('оцене ученика'!O17=2,"довољан     2",IF('оцене ученика'!O17=3,"добар     3",IF('оцене ученика'!O17=4,"врло добар     4",IF('оцене ученика'!O17=5,"одличан     5"," ")))))</f>
        <v>довољан     2</v>
      </c>
      <c r="BL16" t="str">
        <f>IF('оцене ученика'!$P$2=0," ",'оцене ученика'!$P$2)</f>
        <v>Физичко васпитање</v>
      </c>
      <c r="BM16" t="str">
        <f>IF('оцене ученика'!P17=1,"недовољан     1",IF('оцене ученика'!P17=2,"довољан     2",IF('оцене ученика'!P17=3,"добар     3",IF('оцене ученика'!P17=4,"врло добар     4",IF('оцене ученика'!P17=5,"одличан     5"," ")))))</f>
        <v>врло добар     4</v>
      </c>
      <c r="BN16" t="str">
        <f t="shared" si="0"/>
        <v>Француски језик</v>
      </c>
      <c r="BO16" t="str">
        <f>IF('оцене ученика'!Q17=1,"недовољан     1",IF('оцене ученика'!Q17=2,"довољан     2",IF('оцене ученика'!Q17=3,"добар     3",IF('оцене ученика'!Q17=4,"врло добар     4",IF('оцене ученика'!Q17=5,"одличан     5"," ")))))</f>
        <v>довољан     2</v>
      </c>
      <c r="BP16" t="str">
        <f t="shared" si="1"/>
        <v>одбојка</v>
      </c>
      <c r="BQ16" t="str">
        <f>IF('оцене ученика'!R17=1,"недовољан     1",IF('оцене ученика'!R17=2,"довољан     2",IF('оцене ученика'!R17=3,"добар     3",IF('оцене ученика'!R17=4,"врло добар     4",IF('оцене ученика'!R17=5,"одличан     5"," ")))))</f>
        <v>врло добар     4</v>
      </c>
      <c r="BR16" t="str">
        <f t="shared" si="2"/>
        <v>Информатика и рачунарство</v>
      </c>
      <c r="BS16" t="str">
        <f>IF('оцене ученика'!S17=1,"недовољан     1",IF('оцене ученика'!S17=2,"довољан     2",IF('оцене ученика'!S17=3,"добар     3",IF('оцене ученика'!S17=4,"врло добар     4",IF('оцене ученика'!S17=5,"одличан     5"," ")))))</f>
        <v>добар     3</v>
      </c>
      <c r="BT16" t="str">
        <f t="shared" si="6"/>
        <v> </v>
      </c>
      <c r="BU16" t="str">
        <f>IF('оцене ученика'!T17=1,"недовољан     1",IF('оцене ученика'!T17=2,"довољан     2",IF('оцене ученика'!T17=3,"добар     3",IF('оцене ученика'!T17=4,"врло добар     4",IF('оцене ученика'!T17=5,"одличан     5"," ")))))</f>
        <v> </v>
      </c>
      <c r="BV16" t="str">
        <f>IF('оцене ученика'!$U$2=0," ",'оцене ученика'!$U$2)</f>
        <v> </v>
      </c>
      <c r="BW16" t="str">
        <f>IF('оцене ученика'!U17=1,"недовољан     1",IF('оцене ученика'!U17=2,"довољан     2",IF('оцене ученика'!U17=3,"добар     3",IF('оцене ученика'!U17=4,"врло добар     4",IF('оцене ученика'!U17=5,"одличан     5"," ")))))</f>
        <v> </v>
      </c>
      <c r="BX16" t="str">
        <f>IF('оцене ученика'!W17=0,IF('оцене ученика'!X17=0," ",'оцене ученика'!$X$2),'оцене ученика'!$W$2)</f>
        <v>Верска настава</v>
      </c>
      <c r="BY16" t="str">
        <f>IF(BX16='оцене ученика'!$W$2,'оцене ученика'!W17,IF('подаци о ученицима'!BX16='оцене ученика'!$X$2,'оцене ученика'!X17," "))</f>
        <v>истиче се</v>
      </c>
      <c r="BZ16" s="6" t="str">
        <f>IF('оцене ученика'!C30="пети",VLOOKUP('оцене ученика'!Y17,BZ42:CA46,2,FALSE),VLOOKUP('оцене ученика'!Y17,BZ36:CA40,2,FALSE))</f>
        <v>примерно     5</v>
      </c>
      <c r="CA16" t="str">
        <f>IF('оцене ученика'!AF17="Одличан","одличним",IF('оцене ученика'!AF17="Врло добар","врло добрим",IF('оцене ученика'!AF17="Добар","добрим",IF('оцене ученика'!AF17="Довољан","довољним",IF('оцене ученика'!AF17="Недовољан","недовољним"," ")))))</f>
        <v>добрим</v>
      </c>
      <c r="CB16" s="7">
        <f>'оцене ученика'!AE17</f>
        <v>2.533333333333333</v>
      </c>
      <c r="CC16" s="7">
        <f t="shared" si="3"/>
        <v>2.53</v>
      </c>
      <c r="CD16" s="8">
        <f t="shared" si="7"/>
        <v>2.5309999999999997</v>
      </c>
      <c r="CE16" t="str">
        <f t="shared" si="8"/>
        <v>2,53</v>
      </c>
      <c r="CF16">
        <f>'подаци о школи за сведочанство'!$D$7</f>
        <v>2016</v>
      </c>
      <c r="CG16" t="str">
        <f>IF('оцене ученика'!C30="пети","","(    )")</f>
        <v>(    )</v>
      </c>
    </row>
    <row r="17" spans="1:85" ht="15">
      <c r="A17" s="139">
        <f>'оцене ученика'!A18</f>
        <v>16</v>
      </c>
      <c r="B17" s="84" t="str">
        <f>'оцене ученика'!B18</f>
        <v>Мијаиловић</v>
      </c>
      <c r="C17" s="84" t="str">
        <f>'оцене ученика'!C18</f>
        <v>Ненад</v>
      </c>
      <c r="D17" s="207" t="s">
        <v>340</v>
      </c>
      <c r="E17" s="210">
        <v>1701002782873</v>
      </c>
      <c r="F17" s="126" t="s">
        <v>203</v>
      </c>
      <c r="G17" s="211" t="s">
        <v>341</v>
      </c>
      <c r="H17" s="211" t="s">
        <v>342</v>
      </c>
      <c r="I17" s="84" t="str">
        <f t="shared" si="4"/>
        <v>17.01.2002.</v>
      </c>
      <c r="J17" s="92" t="s">
        <v>284</v>
      </c>
      <c r="K17" s="208" t="s">
        <v>291</v>
      </c>
      <c r="L17" s="92" t="s">
        <v>284</v>
      </c>
      <c r="M17" s="92" t="s">
        <v>178</v>
      </c>
      <c r="N17" s="141" t="str">
        <f>'оцене ученика'!C30</f>
        <v>осми</v>
      </c>
      <c r="O17" s="92" t="s">
        <v>165</v>
      </c>
      <c r="P17" s="92" t="s">
        <v>179</v>
      </c>
      <c r="Q17" s="92" t="s">
        <v>133</v>
      </c>
      <c r="R17" s="213" t="s">
        <v>392</v>
      </c>
      <c r="S17" s="208" t="s">
        <v>382</v>
      </c>
      <c r="T17" s="206"/>
      <c r="U17" s="92"/>
      <c r="V17" s="206"/>
      <c r="W17" s="92"/>
      <c r="X17" s="206"/>
      <c r="Y17" s="92"/>
      <c r="Z17" s="126"/>
      <c r="AA17" s="92" t="s">
        <v>224</v>
      </c>
      <c r="AB17" s="92"/>
      <c r="AC17" s="92"/>
      <c r="AD17" s="92"/>
      <c r="AE17" s="92"/>
      <c r="AF17" t="str">
        <f>'подаци о школи за сведочанство'!$B$1</f>
        <v>Академик Миленко Шушић</v>
      </c>
      <c r="AG17" t="str">
        <f>'подаци о школи за сведочанство'!$B$2</f>
        <v>Гуча</v>
      </c>
      <c r="AH17" t="str">
        <f>'подаци о школи за сведочанство'!$B$3</f>
        <v>Лучани</v>
      </c>
      <c r="AI17" t="str">
        <f>'подаци о школи за сведочанство'!$B$4</f>
        <v>022-05-49/2013-07</v>
      </c>
      <c r="AJ17" t="str">
        <f>'подаци о школи за сведочанство'!$B$5</f>
        <v>21.03.2014.</v>
      </c>
      <c r="AK17" t="str">
        <f>'подаци о школи за сведочанство'!$B$6</f>
        <v>Министарство просвете, науке и технолошког развоја</v>
      </c>
      <c r="AL17">
        <f>'подаци о школи за сведочанство'!$B$7</f>
        <v>2015</v>
      </c>
      <c r="AM17">
        <f t="shared" si="5"/>
      </c>
      <c r="AN17" t="str">
        <f>'оцене ученика'!$D$2</f>
        <v>Српски језик</v>
      </c>
      <c r="AO17" s="6" t="str">
        <f>IF('оцене ученика'!D18=1,"недовољан     1",IF('оцене ученика'!D18=2,"довољан     2",IF('оцене ученика'!D18=3,"добар     3",IF('оцене ученика'!D18=4,"врло добар     4",IF('оцене ученика'!D18=5,"одличан     5"," ")))))</f>
        <v>довољан     2</v>
      </c>
      <c r="AP17" t="str">
        <f>IF('оцене ученика'!$E$2=0," ",'оцене ученика'!$E$2)</f>
        <v> </v>
      </c>
      <c r="AQ17" t="str">
        <f>IF('оцене ученика'!E18=1,"недовољан     1",IF('оцене ученика'!E18=2,"довољан     2",IF('оцене ученика'!E18=3,"добар     3",IF('оцене ученика'!E18=4,"врло добар     4",IF('оцене ученика'!E18=5,"одличан     5"," ")))))</f>
        <v> </v>
      </c>
      <c r="AR17" t="str">
        <f>IF('оцене ученика'!$F$2=0," ",'оцене ученика'!$F$2)</f>
        <v>Енглески</v>
      </c>
      <c r="AS17" t="str">
        <f>IF('оцене ученика'!F18=1,"недовољан     1",IF('оцене ученика'!F18=2,"довољан     2",IF('оцене ученика'!F18=3,"добар     3",IF('оцене ученика'!F18=4,"врло добар     4",IF('оцене ученика'!F18=5,"одличан     5"," ")))))</f>
        <v>довољан     2</v>
      </c>
      <c r="AT17" t="str">
        <f>IF('оцене ученика'!$G$2=0," ",'оцене ученика'!$G$2)</f>
        <v>Ликовна култура</v>
      </c>
      <c r="AU17" t="str">
        <f>IF('оцене ученика'!G18=1,"недовољан     1",IF('оцене ученика'!G18=2,"довољан     2",IF('оцене ученика'!G18=3,"добар     3",IF('оцене ученика'!G18=4,"врло добар     4",IF('оцене ученика'!G18=5,"одличан     5"," ")))))</f>
        <v>довољан     2</v>
      </c>
      <c r="AV17" t="str">
        <f>IF('оцене ученика'!$H$2=0," ",'оцене ученика'!$H$2)</f>
        <v>Музичка култура</v>
      </c>
      <c r="AW17" t="str">
        <f>IF('оцене ученика'!H18=1,"недовољан     1",IF('оцене ученика'!H18=2,"довољан     2",IF('оцене ученика'!H18=3,"добар     3",IF('оцене ученика'!H18=4,"врло добар     4",IF('оцене ученика'!H18=5,"одличан     5"," ")))))</f>
        <v>добар     3</v>
      </c>
      <c r="AX17" t="str">
        <f>IF('оцене ученика'!$I$2=0," ",'оцене ученика'!$I$2)</f>
        <v>Историја</v>
      </c>
      <c r="AY17" t="str">
        <f>IF('оцене ученика'!I18=1,"недовољан     1",IF('оцене ученика'!I18=2,"довољан     2",IF('оцене ученика'!I18=3,"добар     3",IF('оцене ученика'!I18=4,"врло добар     4",IF('оцене ученика'!I18=5,"одличан     5"," ")))))</f>
        <v>довољан     2</v>
      </c>
      <c r="AZ17" t="str">
        <f>IF('оцене ученика'!$J$2=0," ",'оцене ученика'!$J$2)</f>
        <v>Географија</v>
      </c>
      <c r="BA17" t="str">
        <f>IF('оцене ученика'!J18=1,"недовољан     1",IF('оцене ученика'!J18=2,"довољан     2",IF('оцене ученика'!J18=3,"добар     3",IF('оцене ученика'!J18=4,"врло добар     4",IF('оцене ученика'!J18=5,"одличан     5"," ")))))</f>
        <v>довољан     2</v>
      </c>
      <c r="BB17" t="str">
        <f>IF('оцене ученика'!$K$2=0," ",'оцене ученика'!$K$2)</f>
        <v>Физика</v>
      </c>
      <c r="BC17" t="str">
        <f>IF('оцене ученика'!K18=1,"недовољан     1",IF('оцене ученика'!K18=2,"довољан     2",IF('оцене ученика'!K18=3,"добар     3",IF('оцене ученика'!K18=4,"врло добар     4",IF('оцене ученика'!K18=5,"одличан     5"," ")))))</f>
        <v>довољан     2</v>
      </c>
      <c r="BD17" t="str">
        <f>IF('оцене ученика'!$L$2=0," ",'оцене ученика'!$L$2)</f>
        <v>Математика</v>
      </c>
      <c r="BE17" t="str">
        <f>IF('оцене ученика'!L18=1,"недовољан     1",IF('оцене ученика'!L18=2,"довољан     2",IF('оцене ученика'!L18=3,"добар     3",IF('оцене ученика'!L18=4,"врло добар     4",IF('оцене ученика'!L18=5,"одличан     5"," ")))))</f>
        <v>довољан     2</v>
      </c>
      <c r="BF17" t="str">
        <f>IF('оцене ученика'!$M$2=0," ",'оцене ученика'!$M$2)</f>
        <v>Биологија</v>
      </c>
      <c r="BG17" t="str">
        <f>IF('оцене ученика'!M18=1,"недовољан     1",IF('оцене ученика'!M18=2,"довољан     2",IF('оцене ученика'!M18=3,"добар     3",IF('оцене ученика'!M18=4,"врло добар     4",IF('оцене ученика'!M18=5,"одличан     5"," ")))))</f>
        <v>довољан     2</v>
      </c>
      <c r="BH17" t="str">
        <f>IF('оцене ученика'!$N$2=0," ",'оцене ученика'!$N$2)</f>
        <v>Хемија</v>
      </c>
      <c r="BI17" t="str">
        <f>IF('оцене ученика'!N18=1,"недовољан     1",IF('оцене ученика'!N18=2,"довољан     2",IF('оцене ученика'!N18=3,"добар     3",IF('оцене ученика'!N18=4,"врло добар     4",IF('оцене ученика'!N18=5,"одличан     5"," ")))))</f>
        <v>довољан     2</v>
      </c>
      <c r="BJ17" t="str">
        <f>IF('оцене ученика'!$O$2=0," ",'оцене ученика'!$O$2)</f>
        <v>Техничко и информатичко образовање</v>
      </c>
      <c r="BK17" t="str">
        <f>IF('оцене ученика'!O18=1,"недовољан     1",IF('оцене ученика'!O18=2,"довољан     2",IF('оцене ученика'!O18=3,"добар     3",IF('оцене ученика'!O18=4,"врло добар     4",IF('оцене ученика'!O18=5,"одличан     5"," ")))))</f>
        <v>врло добар     4</v>
      </c>
      <c r="BL17" t="str">
        <f>IF('оцене ученика'!$P$2=0," ",'оцене ученика'!$P$2)</f>
        <v>Физичко васпитање</v>
      </c>
      <c r="BM17" t="str">
        <f>IF('оцене ученика'!P18=1,"недовољан     1",IF('оцене ученика'!P18=2,"довољан     2",IF('оцене ученика'!P18=3,"добар     3",IF('оцене ученика'!P18=4,"врло добар     4",IF('оцене ученика'!P18=5,"одличан     5"," ")))))</f>
        <v>одличан     5</v>
      </c>
      <c r="BN17" t="str">
        <f t="shared" si="0"/>
        <v>Француски језик</v>
      </c>
      <c r="BO17" t="str">
        <f>IF('оцене ученика'!Q18=1,"недовољан     1",IF('оцене ученика'!Q18=2,"довољан     2",IF('оцене ученика'!Q18=3,"добар     3",IF('оцене ученика'!Q18=4,"врло добар     4",IF('оцене ученика'!Q18=5,"одличан     5"," ")))))</f>
        <v>довољан     2</v>
      </c>
      <c r="BP17" t="str">
        <f t="shared" si="1"/>
        <v>одбојка</v>
      </c>
      <c r="BQ17" t="str">
        <f>IF('оцене ученика'!R18=1,"недовољан     1",IF('оцене ученика'!R18=2,"довољан     2",IF('оцене ученика'!R18=3,"добар     3",IF('оцене ученика'!R18=4,"врло добар     4",IF('оцене ученика'!R18=5,"одличан     5"," ")))))</f>
        <v>одличан     5</v>
      </c>
      <c r="BR17" t="str">
        <f t="shared" si="2"/>
        <v>Информатика и рачунарство</v>
      </c>
      <c r="BS17" t="str">
        <f>IF('оцене ученика'!S18=1,"недовољан     1",IF('оцене ученика'!S18=2,"довољан     2",IF('оцене ученика'!S18=3,"добар     3",IF('оцене ученика'!S18=4,"врло добар     4",IF('оцене ученика'!S18=5,"одличан     5"," ")))))</f>
        <v>добар     3</v>
      </c>
      <c r="BT17" t="str">
        <f t="shared" si="6"/>
        <v> </v>
      </c>
      <c r="BU17" t="str">
        <f>IF('оцене ученика'!T18=1,"недовољан     1",IF('оцене ученика'!T18=2,"довољан     2",IF('оцене ученика'!T18=3,"добар     3",IF('оцене ученика'!T18=4,"врло добар     4",IF('оцене ученика'!T18=5,"одличан     5"," ")))))</f>
        <v> </v>
      </c>
      <c r="BV17" t="str">
        <f>IF('оцене ученика'!$U$2=0," ",'оцене ученика'!$U$2)</f>
        <v> </v>
      </c>
      <c r="BW17" t="str">
        <f>IF('оцене ученика'!U18=1,"недовољан     1",IF('оцене ученика'!U18=2,"довољан     2",IF('оцене ученика'!U18=3,"добар     3",IF('оцене ученика'!U18=4,"врло добар     4",IF('оцене ученика'!U18=5,"одличан     5"," ")))))</f>
        <v> </v>
      </c>
      <c r="BX17" t="str">
        <f>IF('оцене ученика'!W18=0,IF('оцене ученика'!X18=0," ",'оцене ученика'!$X$2),'оцене ученика'!$W$2)</f>
        <v>Верска настава</v>
      </c>
      <c r="BY17" t="str">
        <f>IF(BX17='оцене ученика'!$W$2,'оцене ученика'!W18,IF('подаци о ученицима'!BX17='оцене ученика'!$X$2,'оцене ученика'!X18," "))</f>
        <v>истиче се</v>
      </c>
      <c r="BZ17" s="6" t="str">
        <f>IF('оцене ученика'!C30="пети",VLOOKUP('оцене ученика'!Y18,BZ42:CA46,2,FALSE),VLOOKUP('оцене ученика'!Y18,BZ36:CA40,2,FALSE))</f>
        <v>примерно     5</v>
      </c>
      <c r="CA17" t="str">
        <f>IF('оцене ученика'!AF18="Одличан","одличним",IF('оцене ученика'!AF18="Врло добар","врло добрим",IF('оцене ученика'!AF18="Добар","добрим",IF('оцене ученика'!AF18="Довољан","довољним",IF('оцене ученика'!AF18="Недовољан","недовољним"," ")))))</f>
        <v>добрим</v>
      </c>
      <c r="CB17" s="7">
        <f>'оцене ученика'!AE18</f>
        <v>2.8</v>
      </c>
      <c r="CC17" s="7">
        <f t="shared" si="3"/>
        <v>2.8</v>
      </c>
      <c r="CD17" s="8">
        <f t="shared" si="7"/>
        <v>2.8009999999999997</v>
      </c>
      <c r="CE17" t="str">
        <f t="shared" si="8"/>
        <v>2,80</v>
      </c>
      <c r="CF17">
        <f>'подаци о школи за сведочанство'!$D$7</f>
        <v>2016</v>
      </c>
      <c r="CG17" t="str">
        <f>IF('оцене ученика'!C30="пети","","(    )")</f>
        <v>(    )</v>
      </c>
    </row>
    <row r="18" spans="1:85" ht="15">
      <c r="A18" s="139">
        <f>'оцене ученика'!A19</f>
        <v>17</v>
      </c>
      <c r="B18" s="84" t="str">
        <f>'оцене ученика'!B19</f>
        <v>Милутиновић</v>
      </c>
      <c r="C18" s="84" t="str">
        <f>'оцене ученика'!C19</f>
        <v>Никола</v>
      </c>
      <c r="D18" s="207" t="s">
        <v>343</v>
      </c>
      <c r="E18" s="209">
        <v>1402002782817</v>
      </c>
      <c r="F18" s="126" t="s">
        <v>203</v>
      </c>
      <c r="G18" s="211" t="s">
        <v>344</v>
      </c>
      <c r="H18" s="211" t="s">
        <v>345</v>
      </c>
      <c r="I18" s="84" t="str">
        <f t="shared" si="4"/>
        <v>14.02.2002.</v>
      </c>
      <c r="J18" s="92" t="s">
        <v>284</v>
      </c>
      <c r="K18" s="208" t="s">
        <v>291</v>
      </c>
      <c r="L18" s="92" t="s">
        <v>284</v>
      </c>
      <c r="M18" s="92" t="s">
        <v>178</v>
      </c>
      <c r="N18" s="141" t="str">
        <f>'оцене ученика'!C30</f>
        <v>осми</v>
      </c>
      <c r="O18" s="92" t="s">
        <v>165</v>
      </c>
      <c r="P18" s="92" t="s">
        <v>179</v>
      </c>
      <c r="Q18" s="92" t="s">
        <v>133</v>
      </c>
      <c r="R18" s="213" t="s">
        <v>395</v>
      </c>
      <c r="S18" s="208" t="s">
        <v>382</v>
      </c>
      <c r="T18" s="206"/>
      <c r="U18" s="92"/>
      <c r="V18" s="206"/>
      <c r="W18" s="92"/>
      <c r="X18" s="206"/>
      <c r="Y18" s="92"/>
      <c r="Z18" s="126"/>
      <c r="AA18" s="92" t="s">
        <v>224</v>
      </c>
      <c r="AB18" s="92"/>
      <c r="AC18" s="92"/>
      <c r="AD18" s="92"/>
      <c r="AE18" s="92"/>
      <c r="AF18" t="str">
        <f>'подаци о школи за сведочанство'!$B$1</f>
        <v>Академик Миленко Шушић</v>
      </c>
      <c r="AG18" t="str">
        <f>'подаци о школи за сведочанство'!$B$2</f>
        <v>Гуча</v>
      </c>
      <c r="AH18" t="str">
        <f>'подаци о школи за сведочанство'!$B$3</f>
        <v>Лучани</v>
      </c>
      <c r="AI18" t="str">
        <f>'подаци о школи за сведочанство'!$B$4</f>
        <v>022-05-49/2013-07</v>
      </c>
      <c r="AJ18" t="str">
        <f>'подаци о школи за сведочанство'!$B$5</f>
        <v>21.03.2014.</v>
      </c>
      <c r="AK18" t="str">
        <f>'подаци о школи за сведочанство'!$B$6</f>
        <v>Министарство просвете, науке и технолошког развоја</v>
      </c>
      <c r="AL18">
        <f>'подаци о школи за сведочанство'!$B$7</f>
        <v>2015</v>
      </c>
      <c r="AM18">
        <f t="shared" si="5"/>
      </c>
      <c r="AN18" t="str">
        <f>'оцене ученика'!$D$2</f>
        <v>Српски језик</v>
      </c>
      <c r="AO18" s="6" t="str">
        <f>IF('оцене ученика'!D19=1,"недовољан     1",IF('оцене ученика'!D19=2,"довољан     2",IF('оцене ученика'!D19=3,"добар     3",IF('оцене ученика'!D19=4,"врло добар     4",IF('оцене ученика'!D19=5,"одличан     5"," ")))))</f>
        <v>добар     3</v>
      </c>
      <c r="AP18" t="str">
        <f>IF('оцене ученика'!$E$2=0," ",'оцене ученика'!$E$2)</f>
        <v> </v>
      </c>
      <c r="AQ18" t="str">
        <f>IF('оцене ученика'!E19=1,"недовољан     1",IF('оцене ученика'!E19=2,"довољан     2",IF('оцене ученика'!E19=3,"добар     3",IF('оцене ученика'!E19=4,"врло добар     4",IF('оцене ученика'!E19=5,"одличан     5"," ")))))</f>
        <v> </v>
      </c>
      <c r="AR18" t="str">
        <f>IF('оцене ученика'!$F$2=0," ",'оцене ученика'!$F$2)</f>
        <v>Енглески</v>
      </c>
      <c r="AS18" t="str">
        <f>IF('оцене ученика'!F19=1,"недовољан     1",IF('оцене ученика'!F19=2,"довољан     2",IF('оцене ученика'!F19=3,"добар     3",IF('оцене ученика'!F19=4,"врло добар     4",IF('оцене ученика'!F19=5,"одличан     5"," ")))))</f>
        <v>довољан     2</v>
      </c>
      <c r="AT18" t="str">
        <f>IF('оцене ученика'!$G$2=0," ",'оцене ученика'!$G$2)</f>
        <v>Ликовна култура</v>
      </c>
      <c r="AU18" t="str">
        <f>IF('оцене ученика'!G19=1,"недовољан     1",IF('оцене ученика'!G19=2,"довољан     2",IF('оцене ученика'!G19=3,"добар     3",IF('оцене ученика'!G19=4,"врло добар     4",IF('оцене ученика'!G19=5,"одличан     5"," ")))))</f>
        <v>довољан     2</v>
      </c>
      <c r="AV18" t="str">
        <f>IF('оцене ученика'!$H$2=0," ",'оцене ученика'!$H$2)</f>
        <v>Музичка култура</v>
      </c>
      <c r="AW18" t="str">
        <f>IF('оцене ученика'!H19=1,"недовољан     1",IF('оцене ученика'!H19=2,"довољан     2",IF('оцене ученика'!H19=3,"добар     3",IF('оцене ученика'!H19=4,"врло добар     4",IF('оцене ученика'!H19=5,"одличан     5"," ")))))</f>
        <v>врло добар     4</v>
      </c>
      <c r="AX18" t="str">
        <f>IF('оцене ученика'!$I$2=0," ",'оцене ученика'!$I$2)</f>
        <v>Историја</v>
      </c>
      <c r="AY18" t="str">
        <f>IF('оцене ученика'!I19=1,"недовољан     1",IF('оцене ученика'!I19=2,"довољан     2",IF('оцене ученика'!I19=3,"добар     3",IF('оцене ученика'!I19=4,"врло добар     4",IF('оцене ученика'!I19=5,"одличан     5"," ")))))</f>
        <v>добар     3</v>
      </c>
      <c r="AZ18" t="str">
        <f>IF('оцене ученика'!$J$2=0," ",'оцене ученика'!$J$2)</f>
        <v>Географија</v>
      </c>
      <c r="BA18" t="str">
        <f>IF('оцене ученика'!J19=1,"недовољан     1",IF('оцене ученика'!J19=2,"довољан     2",IF('оцене ученика'!J19=3,"добар     3",IF('оцене ученика'!J19=4,"врло добар     4",IF('оцене ученика'!J19=5,"одличан     5"," ")))))</f>
        <v>добар     3</v>
      </c>
      <c r="BB18" t="str">
        <f>IF('оцене ученика'!$K$2=0," ",'оцене ученика'!$K$2)</f>
        <v>Физика</v>
      </c>
      <c r="BC18" t="str">
        <f>IF('оцене ученика'!K19=1,"недовољан     1",IF('оцене ученика'!K19=2,"довољан     2",IF('оцене ученика'!K19=3,"добар     3",IF('оцене ученика'!K19=4,"врло добар     4",IF('оцене ученика'!K19=5,"одличан     5"," ")))))</f>
        <v>довољан     2</v>
      </c>
      <c r="BD18" t="str">
        <f>IF('оцене ученика'!$L$2=0," ",'оцене ученика'!$L$2)</f>
        <v>Математика</v>
      </c>
      <c r="BE18" t="str">
        <f>IF('оцене ученика'!L19=1,"недовољан     1",IF('оцене ученика'!L19=2,"довољан     2",IF('оцене ученика'!L19=3,"добар     3",IF('оцене ученика'!L19=4,"врло добар     4",IF('оцене ученика'!L19=5,"одличан     5"," ")))))</f>
        <v>довољан     2</v>
      </c>
      <c r="BF18" t="str">
        <f>IF('оцене ученика'!$M$2=0," ",'оцене ученика'!$M$2)</f>
        <v>Биологија</v>
      </c>
      <c r="BG18" t="str">
        <f>IF('оцене ученика'!M19=1,"недовољан     1",IF('оцене ученика'!M19=2,"довољан     2",IF('оцене ученика'!M19=3,"добар     3",IF('оцене ученика'!M19=4,"врло добар     4",IF('оцене ученика'!M19=5,"одличан     5"," ")))))</f>
        <v>довољан     2</v>
      </c>
      <c r="BH18" t="str">
        <f>IF('оцене ученика'!$N$2=0," ",'оцене ученика'!$N$2)</f>
        <v>Хемија</v>
      </c>
      <c r="BI18" t="str">
        <f>IF('оцене ученика'!N19=1,"недовољан     1",IF('оцене ученика'!N19=2,"довољан     2",IF('оцене ученика'!N19=3,"добар     3",IF('оцене ученика'!N19=4,"врло добар     4",IF('оцене ученика'!N19=5,"одличан     5"," ")))))</f>
        <v>довољан     2</v>
      </c>
      <c r="BJ18" t="str">
        <f>IF('оцене ученика'!$O$2=0," ",'оцене ученика'!$O$2)</f>
        <v>Техничко и информатичко образовање</v>
      </c>
      <c r="BK18" t="str">
        <f>IF('оцене ученика'!O19=1,"недовољан     1",IF('оцене ученика'!O19=2,"довољан     2",IF('оцене ученика'!O19=3,"добар     3",IF('оцене ученика'!O19=4,"врло добар     4",IF('оцене ученика'!O19=5,"одличан     5"," ")))))</f>
        <v>одличан     5</v>
      </c>
      <c r="BL18" t="str">
        <f>IF('оцене ученика'!$P$2=0," ",'оцене ученика'!$P$2)</f>
        <v>Физичко васпитање</v>
      </c>
      <c r="BM18" t="str">
        <f>IF('оцене ученика'!P19=1,"недовољан     1",IF('оцене ученика'!P19=2,"довољан     2",IF('оцене ученика'!P19=3,"добар     3",IF('оцене ученика'!P19=4,"врло добар     4",IF('оцене ученика'!P19=5,"одличан     5"," ")))))</f>
        <v>одличан     5</v>
      </c>
      <c r="BN18" t="str">
        <f t="shared" si="0"/>
        <v>Француски језик</v>
      </c>
      <c r="BO18" t="str">
        <f>IF('оцене ученика'!Q19=1,"недовољан     1",IF('оцене ученика'!Q19=2,"довољан     2",IF('оцене ученика'!Q19=3,"добар     3",IF('оцене ученика'!Q19=4,"врло добар     4",IF('оцене ученика'!Q19=5,"одличан     5"," ")))))</f>
        <v>добар     3</v>
      </c>
      <c r="BP18" t="str">
        <f t="shared" si="1"/>
        <v>одбојка</v>
      </c>
      <c r="BQ18" t="str">
        <f>IF('оцене ученика'!R19=1,"недовољан     1",IF('оцене ученика'!R19=2,"довољан     2",IF('оцене ученика'!R19=3,"добар     3",IF('оцене ученика'!R19=4,"врло добар     4",IF('оцене ученика'!R19=5,"одличан     5"," ")))))</f>
        <v>одличан     5</v>
      </c>
      <c r="BR18" t="str">
        <f t="shared" si="2"/>
        <v>Информатика и рачунарство</v>
      </c>
      <c r="BS18" t="str">
        <f>IF('оцене ученика'!S19=1,"недовољан     1",IF('оцене ученика'!S19=2,"довољан     2",IF('оцене ученика'!S19=3,"добар     3",IF('оцене ученика'!S19=4,"врло добар     4",IF('оцене ученика'!S19=5,"одличан     5"," ")))))</f>
        <v>добар     3</v>
      </c>
      <c r="BT18" t="str">
        <f t="shared" si="6"/>
        <v> </v>
      </c>
      <c r="BU18" t="str">
        <f>IF('оцене ученика'!T19=1,"недовољан     1",IF('оцене ученика'!T19=2,"довољан     2",IF('оцене ученика'!T19=3,"добар     3",IF('оцене ученика'!T19=4,"врло добар     4",IF('оцене ученика'!T19=5,"одличан     5"," ")))))</f>
        <v> </v>
      </c>
      <c r="BV18" t="str">
        <f>IF('оцене ученика'!$U$2=0," ",'оцене ученика'!$U$2)</f>
        <v> </v>
      </c>
      <c r="BW18" t="str">
        <f>IF('оцене ученика'!U19=1,"недовољан     1",IF('оцене ученика'!U19=2,"довољан     2",IF('оцене ученика'!U19=3,"добар     3",IF('оцене ученика'!U19=4,"врло добар     4",IF('оцене ученика'!U19=5,"одличан     5"," ")))))</f>
        <v> </v>
      </c>
      <c r="BX18" t="str">
        <f>IF('оцене ученика'!W19=0,IF('оцене ученика'!X19=0," ",'оцене ученика'!$X$2),'оцене ученика'!$W$2)</f>
        <v>Верска настава</v>
      </c>
      <c r="BY18" t="str">
        <f>IF(BX18='оцене ученика'!$W$2,'оцене ученика'!W19,IF('подаци о ученицима'!BX18='оцене ученика'!$X$2,'оцене ученика'!X19," "))</f>
        <v>истиче се</v>
      </c>
      <c r="BZ18" s="6" t="str">
        <f>IF('оцене ученика'!C30="пети",VLOOKUP('оцене ученика'!Y19,BZ42:CA46,2,FALSE),VLOOKUP('оцене ученика'!Y19,BZ36:CA40,2,FALSE))</f>
        <v>примерно     5</v>
      </c>
      <c r="CA18" t="str">
        <f>IF('оцене ученика'!AF19="Одличан","одличним",IF('оцене ученика'!AF19="Врло добар","врло добрим",IF('оцене ученика'!AF19="Добар","добрим",IF('оцене ученика'!AF19="Довољан","довољним",IF('оцене ученика'!AF19="Недовољан","недовољним"," ")))))</f>
        <v>добрим</v>
      </c>
      <c r="CB18" s="7">
        <f>'оцене ученика'!AE19</f>
        <v>3.2</v>
      </c>
      <c r="CC18" s="7">
        <f t="shared" si="3"/>
        <v>3.2</v>
      </c>
      <c r="CD18" s="8">
        <f t="shared" si="7"/>
        <v>3.201</v>
      </c>
      <c r="CE18" t="str">
        <f t="shared" si="8"/>
        <v>3,20</v>
      </c>
      <c r="CF18">
        <f>'подаци о школи за сведочанство'!$D$7</f>
        <v>2016</v>
      </c>
      <c r="CG18" t="str">
        <f>IF('оцене ученика'!C30="пети","","(    )")</f>
        <v>(    )</v>
      </c>
    </row>
    <row r="19" spans="1:85" ht="15">
      <c r="A19" s="139">
        <f>'оцене ученика'!A20</f>
        <v>18</v>
      </c>
      <c r="B19" s="84" t="str">
        <f>'оцене ученика'!B20</f>
        <v>Митровић</v>
      </c>
      <c r="C19" s="84" t="str">
        <f>'оцене ученика'!C20</f>
        <v>Александар</v>
      </c>
      <c r="D19" s="207" t="s">
        <v>346</v>
      </c>
      <c r="E19" s="226" t="s">
        <v>347</v>
      </c>
      <c r="F19" s="126" t="s">
        <v>203</v>
      </c>
      <c r="G19" s="211" t="s">
        <v>276</v>
      </c>
      <c r="H19" s="211" t="s">
        <v>348</v>
      </c>
      <c r="I19" s="84" t="str">
        <f t="shared" si="4"/>
        <v>04.06.2001.</v>
      </c>
      <c r="J19" s="92" t="s">
        <v>284</v>
      </c>
      <c r="K19" s="208" t="s">
        <v>291</v>
      </c>
      <c r="L19" s="92" t="s">
        <v>284</v>
      </c>
      <c r="M19" s="92" t="s">
        <v>178</v>
      </c>
      <c r="N19" s="141" t="str">
        <f>'оцене ученика'!C30</f>
        <v>осми</v>
      </c>
      <c r="O19" s="92" t="s">
        <v>165</v>
      </c>
      <c r="P19" s="92" t="s">
        <v>179</v>
      </c>
      <c r="Q19" s="92" t="s">
        <v>133</v>
      </c>
      <c r="R19" s="213" t="s">
        <v>393</v>
      </c>
      <c r="S19" s="208" t="s">
        <v>382</v>
      </c>
      <c r="T19" s="206"/>
      <c r="U19" s="92"/>
      <c r="V19" s="206"/>
      <c r="W19" s="92"/>
      <c r="X19" s="206"/>
      <c r="Y19" s="92"/>
      <c r="Z19" s="126"/>
      <c r="AA19" s="92" t="s">
        <v>224</v>
      </c>
      <c r="AB19" s="92"/>
      <c r="AC19" s="92"/>
      <c r="AD19" s="92"/>
      <c r="AE19" s="92"/>
      <c r="AF19" t="str">
        <f>'подаци о школи за сведочанство'!$B$1</f>
        <v>Академик Миленко Шушић</v>
      </c>
      <c r="AG19" t="str">
        <f>'подаци о школи за сведочанство'!$B$2</f>
        <v>Гуча</v>
      </c>
      <c r="AH19" t="str">
        <f>'подаци о школи за сведочанство'!$B$3</f>
        <v>Лучани</v>
      </c>
      <c r="AI19" t="str">
        <f>'подаци о школи за сведочанство'!$B$4</f>
        <v>022-05-49/2013-07</v>
      </c>
      <c r="AJ19" t="str">
        <f>'подаци о школи за сведочанство'!$B$5</f>
        <v>21.03.2014.</v>
      </c>
      <c r="AK19" t="str">
        <f>'подаци о школи за сведочанство'!$B$6</f>
        <v>Министарство просвете, науке и технолошког развоја</v>
      </c>
      <c r="AL19">
        <f>'подаци о школи за сведочанство'!$B$7</f>
        <v>2015</v>
      </c>
      <c r="AM19">
        <f t="shared" si="5"/>
      </c>
      <c r="AN19" t="str">
        <f>'оцене ученика'!$D$2</f>
        <v>Српски језик</v>
      </c>
      <c r="AO19" s="6" t="str">
        <f>IF('оцене ученика'!D20=1,"недовољан     1",IF('оцене ученика'!D20=2,"довољан     2",IF('оцене ученика'!D20=3,"добар     3",IF('оцене ученика'!D20=4,"врло добар     4",IF('оцене ученика'!D20=5,"одличан     5"," ")))))</f>
        <v>врло добар     4</v>
      </c>
      <c r="AP19" t="str">
        <f>IF('оцене ученика'!$E$2=0," ",'оцене ученика'!$E$2)</f>
        <v> </v>
      </c>
      <c r="AQ19" t="str">
        <f>IF('оцене ученика'!E20=1,"недовољан     1",IF('оцене ученика'!E20=2,"довољан     2",IF('оцене ученика'!E20=3,"добар     3",IF('оцене ученика'!E20=4,"врло добар     4",IF('оцене ученика'!E20=5,"одличан     5"," ")))))</f>
        <v> </v>
      </c>
      <c r="AR19" t="str">
        <f>IF('оцене ученика'!$F$2=0," ",'оцене ученика'!$F$2)</f>
        <v>Енглески</v>
      </c>
      <c r="AS19" t="str">
        <f>IF('оцене ученика'!F20=1,"недовољан     1",IF('оцене ученика'!F20=2,"довољан     2",IF('оцене ученика'!F20=3,"добар     3",IF('оцене ученика'!F20=4,"врло добар     4",IF('оцене ученика'!F20=5,"одличан     5"," ")))))</f>
        <v>одличан     5</v>
      </c>
      <c r="AT19" t="str">
        <f>IF('оцене ученика'!$G$2=0," ",'оцене ученика'!$G$2)</f>
        <v>Ликовна култура</v>
      </c>
      <c r="AU19" t="str">
        <f>IF('оцене ученика'!G20=1,"недовољан     1",IF('оцене ученика'!G20=2,"довољан     2",IF('оцене ученика'!G20=3,"добар     3",IF('оцене ученика'!G20=4,"врло добар     4",IF('оцене ученика'!G20=5,"одличан     5"," ")))))</f>
        <v>врло добар     4</v>
      </c>
      <c r="AV19" t="str">
        <f>IF('оцене ученика'!$H$2=0," ",'оцене ученика'!$H$2)</f>
        <v>Музичка култура</v>
      </c>
      <c r="AW19" t="str">
        <f>IF('оцене ученика'!H20=1,"недовољан     1",IF('оцене ученика'!H20=2,"довољан     2",IF('оцене ученика'!H20=3,"добар     3",IF('оцене ученика'!H20=4,"врло добар     4",IF('оцене ученика'!H20=5,"одличан     5"," ")))))</f>
        <v>одличан     5</v>
      </c>
      <c r="AX19" t="str">
        <f>IF('оцене ученика'!$I$2=0," ",'оцене ученика'!$I$2)</f>
        <v>Историја</v>
      </c>
      <c r="AY19" t="str">
        <f>IF('оцене ученика'!I20=1,"недовољан     1",IF('оцене ученика'!I20=2,"довољан     2",IF('оцене ученика'!I20=3,"добар     3",IF('оцене ученика'!I20=4,"врло добар     4",IF('оцене ученика'!I20=5,"одличан     5"," ")))))</f>
        <v>одличан     5</v>
      </c>
      <c r="AZ19" t="str">
        <f>IF('оцене ученика'!$J$2=0," ",'оцене ученика'!$J$2)</f>
        <v>Географија</v>
      </c>
      <c r="BA19" t="str">
        <f>IF('оцене ученика'!J20=1,"недовољан     1",IF('оцене ученика'!J20=2,"довољан     2",IF('оцене ученика'!J20=3,"добар     3",IF('оцене ученика'!J20=4,"врло добар     4",IF('оцене ученика'!J20=5,"одличан     5"," ")))))</f>
        <v>одличан     5</v>
      </c>
      <c r="BB19" t="str">
        <f>IF('оцене ученика'!$K$2=0," ",'оцене ученика'!$K$2)</f>
        <v>Физика</v>
      </c>
      <c r="BC19" t="str">
        <f>IF('оцене ученика'!K20=1,"недовољан     1",IF('оцене ученика'!K20=2,"довољан     2",IF('оцене ученика'!K20=3,"добар     3",IF('оцене ученика'!K20=4,"врло добар     4",IF('оцене ученика'!K20=5,"одличан     5"," ")))))</f>
        <v>добар     3</v>
      </c>
      <c r="BD19" t="str">
        <f>IF('оцене ученика'!$L$2=0," ",'оцене ученика'!$L$2)</f>
        <v>Математика</v>
      </c>
      <c r="BE19" t="str">
        <f>IF('оцене ученика'!L20=1,"недовољан     1",IF('оцене ученика'!L20=2,"довољан     2",IF('оцене ученика'!L20=3,"добар     3",IF('оцене ученика'!L20=4,"врло добар     4",IF('оцене ученика'!L20=5,"одличан     5"," ")))))</f>
        <v>добар     3</v>
      </c>
      <c r="BF19" t="str">
        <f>IF('оцене ученика'!$M$2=0," ",'оцене ученика'!$M$2)</f>
        <v>Биологија</v>
      </c>
      <c r="BG19" t="str">
        <f>IF('оцене ученика'!M20=1,"недовољан     1",IF('оцене ученика'!M20=2,"довољан     2",IF('оцене ученика'!M20=3,"добар     3",IF('оцене ученика'!M20=4,"врло добар     4",IF('оцене ученика'!M20=5,"одличан     5"," ")))))</f>
        <v>врло добар     4</v>
      </c>
      <c r="BH19" t="str">
        <f>IF('оцене ученика'!$N$2=0," ",'оцене ученика'!$N$2)</f>
        <v>Хемија</v>
      </c>
      <c r="BI19" t="str">
        <f>IF('оцене ученика'!N20=1,"недовољан     1",IF('оцене ученика'!N20=2,"довољан     2",IF('оцене ученика'!N20=3,"добар     3",IF('оцене ученика'!N20=4,"врло добар     4",IF('оцене ученика'!N20=5,"одличан     5"," ")))))</f>
        <v>добар     3</v>
      </c>
      <c r="BJ19" t="str">
        <f>IF('оцене ученика'!$O$2=0," ",'оцене ученика'!$O$2)</f>
        <v>Техничко и информатичко образовање</v>
      </c>
      <c r="BK19" t="str">
        <f>IF('оцене ученика'!O20=1,"недовољан     1",IF('оцене ученика'!O20=2,"довољан     2",IF('оцене ученика'!O20=3,"добар     3",IF('оцене ученика'!O20=4,"врло добар     4",IF('оцене ученика'!O20=5,"одличан     5"," ")))))</f>
        <v>одличан     5</v>
      </c>
      <c r="BL19" t="str">
        <f>IF('оцене ученика'!$P$2=0," ",'оцене ученика'!$P$2)</f>
        <v>Физичко васпитање</v>
      </c>
      <c r="BM19" t="str">
        <f>IF('оцене ученика'!P20=1,"недовољан     1",IF('оцене ученика'!P20=2,"довољан     2",IF('оцене ученика'!P20=3,"добар     3",IF('оцене ученика'!P20=4,"врло добар     4",IF('оцене ученика'!P20=5,"одличан     5"," ")))))</f>
        <v>одличан     5</v>
      </c>
      <c r="BN19" t="str">
        <f t="shared" si="0"/>
        <v>Француски језик</v>
      </c>
      <c r="BO19" t="str">
        <f>IF('оцене ученика'!Q20=1,"недовољан     1",IF('оцене ученика'!Q20=2,"довољан     2",IF('оцене ученика'!Q20=3,"добар     3",IF('оцене ученика'!Q20=4,"врло добар     4",IF('оцене ученика'!Q20=5,"одличан     5"," ")))))</f>
        <v>врло добар     4</v>
      </c>
      <c r="BP19" t="str">
        <f t="shared" si="1"/>
        <v>одбојка</v>
      </c>
      <c r="BQ19" t="str">
        <f>IF('оцене ученика'!R20=1,"недовољан     1",IF('оцене ученика'!R20=2,"довољан     2",IF('оцене ученика'!R20=3,"добар     3",IF('оцене ученика'!R20=4,"врло добар     4",IF('оцене ученика'!R20=5,"одличан     5"," ")))))</f>
        <v>одличан     5</v>
      </c>
      <c r="BR19" t="str">
        <f t="shared" si="2"/>
        <v>Информатика и рачунарство</v>
      </c>
      <c r="BS19" t="str">
        <f>IF('оцене ученика'!S20=1,"недовољан     1",IF('оцене ученика'!S20=2,"довољан     2",IF('оцене ученика'!S20=3,"добар     3",IF('оцене ученика'!S20=4,"врло добар     4",IF('оцене ученика'!S20=5,"одличан     5"," ")))))</f>
        <v>добар     3</v>
      </c>
      <c r="BT19" t="str">
        <f t="shared" si="6"/>
        <v> </v>
      </c>
      <c r="BU19" t="str">
        <f>IF('оцене ученика'!T20=1,"недовољан     1",IF('оцене ученика'!T20=2,"довољан     2",IF('оцене ученика'!T20=3,"добар     3",IF('оцене ученика'!T20=4,"врло добар     4",IF('оцене ученика'!T20=5,"одличан     5"," ")))))</f>
        <v> </v>
      </c>
      <c r="BV19" t="str">
        <f>IF('оцене ученика'!$U$2=0," ",'оцене ученика'!$U$2)</f>
        <v> </v>
      </c>
      <c r="BW19" t="str">
        <f>IF('оцене ученика'!U20=1,"недовољан     1",IF('оцене ученика'!U20=2,"довољан     2",IF('оцене ученика'!U20=3,"добар     3",IF('оцене ученика'!U20=4,"врло добар     4",IF('оцене ученика'!U20=5,"одличан     5"," ")))))</f>
        <v> </v>
      </c>
      <c r="BX19" t="str">
        <f>IF('оцене ученика'!W20=0,IF('оцене ученика'!X20=0," ",'оцене ученика'!$X$2),'оцене ученика'!$W$2)</f>
        <v>Верска настава</v>
      </c>
      <c r="BY19" t="str">
        <f>IF(BX19='оцене ученика'!$W$2,'оцене ученика'!W20,IF('подаци о ученицима'!BX19='оцене ученика'!$X$2,'оцене ученика'!X20," "))</f>
        <v>истиче се</v>
      </c>
      <c r="BZ19" s="6" t="str">
        <f>IF('оцене ученика'!C30="пети",VLOOKUP('оцене ученика'!Y20,BZ42:CA46,2,FALSE),VLOOKUP('оцене ученика'!Y20,BZ36:CA40,2,FALSE))</f>
        <v>примерно     5</v>
      </c>
      <c r="CA19" t="str">
        <f>IF('оцене ученика'!AF20="Одличан","одличним",IF('оцене ученика'!AF20="Врло добар","врло добрим",IF('оцене ученика'!AF20="Добар","добрим",IF('оцене ученика'!AF20="Довољан","довољним",IF('оцене ученика'!AF20="Недовољан","недовољним"," ")))))</f>
        <v>врло добрим</v>
      </c>
      <c r="CB19" s="7">
        <f>'оцене ученика'!AE20</f>
        <v>4.333333333333333</v>
      </c>
      <c r="CC19" s="7">
        <f t="shared" si="3"/>
        <v>4.33</v>
      </c>
      <c r="CD19" s="8">
        <f t="shared" si="7"/>
        <v>4.331</v>
      </c>
      <c r="CE19" t="str">
        <f t="shared" si="8"/>
        <v>4,33</v>
      </c>
      <c r="CF19">
        <f>'подаци о школи за сведочанство'!$D$7</f>
        <v>2016</v>
      </c>
      <c r="CG19" t="str">
        <f>IF('оцене ученика'!C30="пети","","(    )")</f>
        <v>(    )</v>
      </c>
    </row>
    <row r="20" spans="1:85" ht="15">
      <c r="A20" s="139">
        <f>'оцене ученика'!A21</f>
        <v>19</v>
      </c>
      <c r="B20" s="84" t="str">
        <f>'оцене ученика'!B21</f>
        <v>Митровић</v>
      </c>
      <c r="C20" s="84" t="str">
        <f>'оцене ученика'!C21</f>
        <v>Милош</v>
      </c>
      <c r="D20" s="207" t="s">
        <v>349</v>
      </c>
      <c r="E20" s="226" t="s">
        <v>350</v>
      </c>
      <c r="F20" s="207" t="s">
        <v>203</v>
      </c>
      <c r="G20" s="211" t="s">
        <v>351</v>
      </c>
      <c r="H20" s="211" t="s">
        <v>352</v>
      </c>
      <c r="I20" s="84" t="str">
        <f t="shared" si="4"/>
        <v>05.06.2001.</v>
      </c>
      <c r="J20" s="92" t="s">
        <v>284</v>
      </c>
      <c r="K20" s="208" t="s">
        <v>291</v>
      </c>
      <c r="L20" s="92" t="s">
        <v>284</v>
      </c>
      <c r="M20" s="92" t="s">
        <v>178</v>
      </c>
      <c r="N20" s="141" t="str">
        <f>'оцене ученика'!C30</f>
        <v>осми</v>
      </c>
      <c r="O20" s="92" t="s">
        <v>165</v>
      </c>
      <c r="P20" s="92" t="s">
        <v>179</v>
      </c>
      <c r="Q20" s="92" t="s">
        <v>133</v>
      </c>
      <c r="R20" s="213" t="s">
        <v>394</v>
      </c>
      <c r="S20" s="208" t="s">
        <v>382</v>
      </c>
      <c r="T20" s="206"/>
      <c r="U20" s="92"/>
      <c r="V20" s="206"/>
      <c r="W20" s="92"/>
      <c r="X20" s="206"/>
      <c r="Y20" s="92"/>
      <c r="Z20" s="126"/>
      <c r="AA20" s="92" t="s">
        <v>224</v>
      </c>
      <c r="AB20" s="92"/>
      <c r="AC20" s="92"/>
      <c r="AD20" s="92"/>
      <c r="AE20" s="92"/>
      <c r="AF20" t="str">
        <f>'подаци о школи за сведочанство'!$B$1</f>
        <v>Академик Миленко Шушић</v>
      </c>
      <c r="AG20" t="str">
        <f>'подаци о школи за сведочанство'!$B$2</f>
        <v>Гуча</v>
      </c>
      <c r="AH20" t="str">
        <f>'подаци о школи за сведочанство'!$B$3</f>
        <v>Лучани</v>
      </c>
      <c r="AI20" t="str">
        <f>'подаци о школи за сведочанство'!$B$4</f>
        <v>022-05-49/2013-07</v>
      </c>
      <c r="AJ20" t="str">
        <f>'подаци о школи за сведочанство'!$B$5</f>
        <v>21.03.2014.</v>
      </c>
      <c r="AK20" t="str">
        <f>'подаци о школи за сведочанство'!$B$6</f>
        <v>Министарство просвете, науке и технолошког развоја</v>
      </c>
      <c r="AL20">
        <f>'подаци о школи за сведочанство'!$B$7</f>
        <v>2015</v>
      </c>
      <c r="AM20">
        <f t="shared" si="5"/>
      </c>
      <c r="AN20" t="str">
        <f>'оцене ученика'!$D$2</f>
        <v>Српски језик</v>
      </c>
      <c r="AO20" s="6" t="str">
        <f>IF('оцене ученика'!D21=1,"недовољан     1",IF('оцене ученика'!D21=2,"довољан     2",IF('оцене ученика'!D21=3,"добар     3",IF('оцене ученика'!D21=4,"врло добар     4",IF('оцене ученика'!D21=5,"одличан     5"," ")))))</f>
        <v>врло добар     4</v>
      </c>
      <c r="AP20" t="str">
        <f>IF('оцене ученика'!$E$2=0," ",'оцене ученика'!$E$2)</f>
        <v> </v>
      </c>
      <c r="AQ20" t="str">
        <f>IF('оцене ученика'!E21=1,"недовољан     1",IF('оцене ученика'!E21=2,"довољан     2",IF('оцене ученика'!E21=3,"добар     3",IF('оцене ученика'!E21=4,"врло добар     4",IF('оцене ученика'!E21=5,"одличан     5"," ")))))</f>
        <v> </v>
      </c>
      <c r="AR20" t="str">
        <f>IF('оцене ученика'!$F$2=0," ",'оцене ученика'!$F$2)</f>
        <v>Енглески</v>
      </c>
      <c r="AS20" t="str">
        <f>IF('оцене ученика'!F21=1,"недовољан     1",IF('оцене ученика'!F21=2,"довољан     2",IF('оцене ученика'!F21=3,"добар     3",IF('оцене ученика'!F21=4,"врло добар     4",IF('оцене ученика'!F21=5,"одличан     5"," ")))))</f>
        <v>добар     3</v>
      </c>
      <c r="AT20" t="str">
        <f>IF('оцене ученика'!$G$2=0," ",'оцене ученика'!$G$2)</f>
        <v>Ликовна култура</v>
      </c>
      <c r="AU20" t="str">
        <f>IF('оцене ученика'!G21=1,"недовољан     1",IF('оцене ученика'!G21=2,"довољан     2",IF('оцене ученика'!G21=3,"добар     3",IF('оцене ученика'!G21=4,"врло добар     4",IF('оцене ученика'!G21=5,"одличан     5"," ")))))</f>
        <v>добар     3</v>
      </c>
      <c r="AV20" t="str">
        <f>IF('оцене ученика'!$H$2=0," ",'оцене ученика'!$H$2)</f>
        <v>Музичка култура</v>
      </c>
      <c r="AW20" t="str">
        <f>IF('оцене ученика'!H21=1,"недовољан     1",IF('оцене ученика'!H21=2,"довољан     2",IF('оцене ученика'!H21=3,"добар     3",IF('оцене ученика'!H21=4,"врло добар     4",IF('оцене ученика'!H21=5,"одличан     5"," ")))))</f>
        <v>одличан     5</v>
      </c>
      <c r="AX20" t="str">
        <f>IF('оцене ученика'!$I$2=0," ",'оцене ученика'!$I$2)</f>
        <v>Историја</v>
      </c>
      <c r="AY20" t="str">
        <f>IF('оцене ученика'!I21=1,"недовољан     1",IF('оцене ученика'!I21=2,"довољан     2",IF('оцене ученика'!I21=3,"добар     3",IF('оцене ученика'!I21=4,"врло добар     4",IF('оцене ученика'!I21=5,"одличан     5"," ")))))</f>
        <v>добар     3</v>
      </c>
      <c r="AZ20" t="str">
        <f>IF('оцене ученика'!$J$2=0," ",'оцене ученика'!$J$2)</f>
        <v>Географија</v>
      </c>
      <c r="BA20" t="str">
        <f>IF('оцене ученика'!J21=1,"недовољан     1",IF('оцене ученика'!J21=2,"довољан     2",IF('оцене ученика'!J21=3,"добар     3",IF('оцене ученика'!J21=4,"врло добар     4",IF('оцене ученика'!J21=5,"одличан     5"," ")))))</f>
        <v>врло добар     4</v>
      </c>
      <c r="BB20" t="str">
        <f>IF('оцене ученика'!$K$2=0," ",'оцене ученика'!$K$2)</f>
        <v>Физика</v>
      </c>
      <c r="BC20" t="str">
        <f>IF('оцене ученика'!K21=1,"недовољан     1",IF('оцене ученика'!K21=2,"довољан     2",IF('оцене ученика'!K21=3,"добар     3",IF('оцене ученика'!K21=4,"врло добар     4",IF('оцене ученика'!K21=5,"одличан     5"," ")))))</f>
        <v>довољан     2</v>
      </c>
      <c r="BD20" t="str">
        <f>IF('оцене ученика'!$L$2=0," ",'оцене ученика'!$L$2)</f>
        <v>Математика</v>
      </c>
      <c r="BE20" t="str">
        <f>IF('оцене ученика'!L21=1,"недовољан     1",IF('оцене ученика'!L21=2,"довољан     2",IF('оцене ученика'!L21=3,"добар     3",IF('оцене ученика'!L21=4,"врло добар     4",IF('оцене ученика'!L21=5,"одличан     5"," ")))))</f>
        <v>довољан     2</v>
      </c>
      <c r="BF20" t="str">
        <f>IF('оцене ученика'!$M$2=0," ",'оцене ученика'!$M$2)</f>
        <v>Биологија</v>
      </c>
      <c r="BG20" t="str">
        <f>IF('оцене ученика'!M21=1,"недовољан     1",IF('оцене ученика'!M21=2,"довољан     2",IF('оцене ученика'!M21=3,"добар     3",IF('оцене ученика'!M21=4,"врло добар     4",IF('оцене ученика'!M21=5,"одличан     5"," ")))))</f>
        <v>врло добар     4</v>
      </c>
      <c r="BH20" t="str">
        <f>IF('оцене ученика'!$N$2=0," ",'оцене ученика'!$N$2)</f>
        <v>Хемија</v>
      </c>
      <c r="BI20" t="str">
        <f>IF('оцене ученика'!N21=1,"недовољан     1",IF('оцене ученика'!N21=2,"довољан     2",IF('оцене ученика'!N21=3,"добар     3",IF('оцене ученика'!N21=4,"врло добар     4",IF('оцене ученика'!N21=5,"одличан     5"," ")))))</f>
        <v>добар     3</v>
      </c>
      <c r="BJ20" t="str">
        <f>IF('оцене ученика'!$O$2=0," ",'оцене ученика'!$O$2)</f>
        <v>Техничко и информатичко образовање</v>
      </c>
      <c r="BK20" t="str">
        <f>IF('оцене ученика'!O21=1,"недовољан     1",IF('оцене ученика'!O21=2,"довољан     2",IF('оцене ученика'!O21=3,"добар     3",IF('оцене ученика'!O21=4,"врло добар     4",IF('оцене ученика'!O21=5,"одличан     5"," ")))))</f>
        <v>одличан     5</v>
      </c>
      <c r="BL20" t="str">
        <f>IF('оцене ученика'!$P$2=0," ",'оцене ученика'!$P$2)</f>
        <v>Физичко васпитање</v>
      </c>
      <c r="BM20" t="str">
        <f>IF('оцене ученика'!P21=1,"недовољан     1",IF('оцене ученика'!P21=2,"довољан     2",IF('оцене ученика'!P21=3,"добар     3",IF('оцене ученика'!P21=4,"врло добар     4",IF('оцене ученика'!P21=5,"одличан     5"," ")))))</f>
        <v>одличан     5</v>
      </c>
      <c r="BN20" t="str">
        <f t="shared" si="0"/>
        <v>Француски језик</v>
      </c>
      <c r="BO20" t="str">
        <f>IF('оцене ученика'!Q21=1,"недовољан     1",IF('оцене ученика'!Q21=2,"довољан     2",IF('оцене ученика'!Q21=3,"добар     3",IF('оцене ученика'!Q21=4,"врло добар     4",IF('оцене ученика'!Q21=5,"одличан     5"," ")))))</f>
        <v>врло добар     4</v>
      </c>
      <c r="BP20" t="str">
        <f t="shared" si="1"/>
        <v>одбојка</v>
      </c>
      <c r="BQ20" t="str">
        <f>IF('оцене ученика'!R21=1,"недовољан     1",IF('оцене ученика'!R21=2,"довољан     2",IF('оцене ученика'!R21=3,"добар     3",IF('оцене ученика'!R21=4,"врло добар     4",IF('оцене ученика'!R21=5,"одличан     5"," ")))))</f>
        <v>одличан     5</v>
      </c>
      <c r="BR20" t="str">
        <f t="shared" si="2"/>
        <v>Информатика и рачунарство</v>
      </c>
      <c r="BS20" t="str">
        <f>IF('оцене ученика'!S21=1,"недовољан     1",IF('оцене ученика'!S21=2,"довољан     2",IF('оцене ученика'!S21=3,"добар     3",IF('оцене ученика'!S21=4,"врло добар     4",IF('оцене ученика'!S21=5,"одличан     5"," ")))))</f>
        <v>добар     3</v>
      </c>
      <c r="BT20" t="str">
        <f t="shared" si="6"/>
        <v> </v>
      </c>
      <c r="BU20" t="str">
        <f>IF('оцене ученика'!T21=1,"недовољан     1",IF('оцене ученика'!T21=2,"довољан     2",IF('оцене ученика'!T21=3,"добар     3",IF('оцене ученика'!T21=4,"врло добар     4",IF('оцене ученика'!T21=5,"одличан     5"," ")))))</f>
        <v> </v>
      </c>
      <c r="BV20" t="str">
        <f>IF('оцене ученика'!$U$2=0," ",'оцене ученика'!$U$2)</f>
        <v> </v>
      </c>
      <c r="BW20" t="str">
        <f>IF('оцене ученика'!U21=1,"недовољан     1",IF('оцене ученика'!U21=2,"довољан     2",IF('оцене ученика'!U21=3,"добар     3",IF('оцене ученика'!U21=4,"врло добар     4",IF('оцене ученика'!U21=5,"одличан     5"," ")))))</f>
        <v> </v>
      </c>
      <c r="BX20" t="str">
        <f>IF('оцене ученика'!W21=0,IF('оцене ученика'!X21=0," ",'оцене ученика'!$X$2),'оцене ученика'!$W$2)</f>
        <v>Верска настава</v>
      </c>
      <c r="BY20" t="str">
        <f>IF(BX20='оцене ученика'!$W$2,'оцене ученика'!W21,IF('подаци о ученицима'!BX20='оцене ученика'!$X$2,'оцене ученика'!X21," "))</f>
        <v>истиче се</v>
      </c>
      <c r="BZ20" s="6" t="str">
        <f>IF('оцене ученика'!C30="пети",VLOOKUP('оцене ученика'!Y21,BZ42:CA46,2,FALSE),VLOOKUP('оцене ученика'!Y21,BZ36:CA40,2,FALSE))</f>
        <v>примерно     5</v>
      </c>
      <c r="CA20" t="str">
        <f>IF('оцене ученика'!AF21="Одличан","одличним",IF('оцене ученика'!AF21="Врло добар","врло добрим",IF('оцене ученика'!AF21="Добар","добрим",IF('оцене ученика'!AF21="Довољан","довољним",IF('оцене ученика'!AF21="Недовољан","недовољним"," ")))))</f>
        <v>врло добрим</v>
      </c>
      <c r="CB20" s="7">
        <f>'оцене ученика'!AE21</f>
        <v>3.8</v>
      </c>
      <c r="CC20" s="7">
        <f t="shared" si="3"/>
        <v>3.8</v>
      </c>
      <c r="CD20" s="8">
        <f t="shared" si="7"/>
        <v>3.8009999999999997</v>
      </c>
      <c r="CE20" t="str">
        <f t="shared" si="8"/>
        <v>3,80</v>
      </c>
      <c r="CF20">
        <f>'подаци о школи за сведочанство'!$D$7</f>
        <v>2016</v>
      </c>
      <c r="CG20" t="str">
        <f>IF('оцене ученика'!C30="пети","","(    )")</f>
        <v>(    )</v>
      </c>
    </row>
    <row r="21" spans="1:85" ht="15">
      <c r="A21" s="139">
        <f>'оцене ученика'!A22</f>
        <v>20</v>
      </c>
      <c r="B21" s="84" t="str">
        <f>'оцене ученика'!B22</f>
        <v>Обрадовић</v>
      </c>
      <c r="C21" s="84" t="str">
        <f>'оцене ученика'!C22</f>
        <v>Кристина</v>
      </c>
      <c r="D21" s="207" t="s">
        <v>353</v>
      </c>
      <c r="E21" s="210">
        <v>1205001787831</v>
      </c>
      <c r="F21" s="126" t="s">
        <v>204</v>
      </c>
      <c r="G21" s="211" t="s">
        <v>354</v>
      </c>
      <c r="H21" s="211" t="s">
        <v>355</v>
      </c>
      <c r="I21" s="84" t="str">
        <f t="shared" si="4"/>
        <v>12.05.2001.</v>
      </c>
      <c r="J21" s="92" t="s">
        <v>284</v>
      </c>
      <c r="K21" s="208" t="s">
        <v>291</v>
      </c>
      <c r="L21" s="92" t="s">
        <v>284</v>
      </c>
      <c r="M21" s="92" t="s">
        <v>178</v>
      </c>
      <c r="N21" s="141" t="str">
        <f>'оцене ученика'!C30</f>
        <v>осми</v>
      </c>
      <c r="O21" s="92" t="s">
        <v>165</v>
      </c>
      <c r="P21" s="92" t="s">
        <v>179</v>
      </c>
      <c r="Q21" s="92" t="s">
        <v>133</v>
      </c>
      <c r="R21" s="213" t="s">
        <v>395</v>
      </c>
      <c r="S21" s="208" t="s">
        <v>382</v>
      </c>
      <c r="T21" s="206"/>
      <c r="U21" s="92"/>
      <c r="V21" s="206"/>
      <c r="W21" s="92"/>
      <c r="X21" s="206"/>
      <c r="Y21" s="92"/>
      <c r="Z21" s="126"/>
      <c r="AA21" s="92" t="s">
        <v>224</v>
      </c>
      <c r="AB21" s="92"/>
      <c r="AC21" s="92"/>
      <c r="AD21" s="92"/>
      <c r="AE21" s="92"/>
      <c r="AF21" t="str">
        <f>'подаци о школи за сведочанство'!$B$1</f>
        <v>Академик Миленко Шушић</v>
      </c>
      <c r="AG21" t="str">
        <f>'подаци о школи за сведочанство'!$B$2</f>
        <v>Гуча</v>
      </c>
      <c r="AH21" t="str">
        <f>'подаци о школи за сведочанство'!$B$3</f>
        <v>Лучани</v>
      </c>
      <c r="AI21" t="str">
        <f>'подаци о школи за сведочанство'!$B$4</f>
        <v>022-05-49/2013-07</v>
      </c>
      <c r="AJ21" t="str">
        <f>'подаци о школи за сведочанство'!$B$5</f>
        <v>21.03.2014.</v>
      </c>
      <c r="AK21" t="str">
        <f>'подаци о школи за сведочанство'!$B$6</f>
        <v>Министарство просвете, науке и технолошког развоја</v>
      </c>
      <c r="AL21">
        <f>'подаци о школи за сведочанство'!$B$7</f>
        <v>2015</v>
      </c>
      <c r="AM21" t="str">
        <f t="shared" si="5"/>
        <v>--</v>
      </c>
      <c r="AN21" t="str">
        <f>'оцене ученика'!$D$2</f>
        <v>Српски језик</v>
      </c>
      <c r="AO21" s="6" t="str">
        <f>IF('оцене ученика'!D22=1,"недовољан     1",IF('оцене ученика'!D22=2,"довољан     2",IF('оцене ученика'!D22=3,"добар     3",IF('оцене ученика'!D22=4,"врло добар     4",IF('оцене ученика'!D22=5,"одличан     5"," ")))))</f>
        <v>одличан     5</v>
      </c>
      <c r="AP21" t="str">
        <f>IF('оцене ученика'!$E$2=0," ",'оцене ученика'!$E$2)</f>
        <v> </v>
      </c>
      <c r="AQ21" t="str">
        <f>IF('оцене ученика'!E22=1,"недовољан     1",IF('оцене ученика'!E22=2,"довољан     2",IF('оцене ученика'!E22=3,"добар     3",IF('оцене ученика'!E22=4,"врло добар     4",IF('оцене ученика'!E22=5,"одличан     5"," ")))))</f>
        <v> </v>
      </c>
      <c r="AR21" t="str">
        <f>IF('оцене ученика'!$F$2=0," ",'оцене ученика'!$F$2)</f>
        <v>Енглески</v>
      </c>
      <c r="AS21" t="str">
        <f>IF('оцене ученика'!F22=1,"недовољан     1",IF('оцене ученика'!F22=2,"довољан     2",IF('оцене ученика'!F22=3,"добар     3",IF('оцене ученика'!F22=4,"врло добар     4",IF('оцене ученика'!F22=5,"одличан     5"," ")))))</f>
        <v>одличан     5</v>
      </c>
      <c r="AT21" t="str">
        <f>IF('оцене ученика'!$G$2=0," ",'оцене ученика'!$G$2)</f>
        <v>Ликовна култура</v>
      </c>
      <c r="AU21" t="str">
        <f>IF('оцене ученика'!G22=1,"недовољан     1",IF('оцене ученика'!G22=2,"довољан     2",IF('оцене ученика'!G22=3,"добар     3",IF('оцене ученика'!G22=4,"врло добар     4",IF('оцене ученика'!G22=5,"одличан     5"," ")))))</f>
        <v>одличан     5</v>
      </c>
      <c r="AV21" t="str">
        <f>IF('оцене ученика'!$H$2=0," ",'оцене ученика'!$H$2)</f>
        <v>Музичка култура</v>
      </c>
      <c r="AW21" t="str">
        <f>IF('оцене ученика'!H22=1,"недовољан     1",IF('оцене ученика'!H22=2,"довољан     2",IF('оцене ученика'!H22=3,"добар     3",IF('оцене ученика'!H22=4,"врло добар     4",IF('оцене ученика'!H22=5,"одличан     5"," ")))))</f>
        <v>одличан     5</v>
      </c>
      <c r="AX21" t="str">
        <f>IF('оцене ученика'!$I$2=0," ",'оцене ученика'!$I$2)</f>
        <v>Историја</v>
      </c>
      <c r="AY21" t="str">
        <f>IF('оцене ученика'!I22=1,"недовољан     1",IF('оцене ученика'!I22=2,"довољан     2",IF('оцене ученика'!I22=3,"добар     3",IF('оцене ученика'!I22=4,"врло добар     4",IF('оцене ученика'!I22=5,"одличан     5"," ")))))</f>
        <v>одличан     5</v>
      </c>
      <c r="AZ21" t="str">
        <f>IF('оцене ученика'!$J$2=0," ",'оцене ученика'!$J$2)</f>
        <v>Географија</v>
      </c>
      <c r="BA21" t="str">
        <f>IF('оцене ученика'!J22=1,"недовољан     1",IF('оцене ученика'!J22=2,"довољан     2",IF('оцене ученика'!J22=3,"добар     3",IF('оцене ученика'!J22=4,"врло добар     4",IF('оцене ученика'!J22=5,"одличан     5"," ")))))</f>
        <v>одличан     5</v>
      </c>
      <c r="BB21" t="str">
        <f>IF('оцене ученика'!$K$2=0," ",'оцене ученика'!$K$2)</f>
        <v>Физика</v>
      </c>
      <c r="BC21" t="str">
        <f>IF('оцене ученика'!K22=1,"недовољан     1",IF('оцене ученика'!K22=2,"довољан     2",IF('оцене ученика'!K22=3,"добар     3",IF('оцене ученика'!K22=4,"врло добар     4",IF('оцене ученика'!K22=5,"одличан     5"," ")))))</f>
        <v>одличан     5</v>
      </c>
      <c r="BD21" t="str">
        <f>IF('оцене ученика'!$L$2=0," ",'оцене ученика'!$L$2)</f>
        <v>Математика</v>
      </c>
      <c r="BE21" t="str">
        <f>IF('оцене ученика'!L22=1,"недовољан     1",IF('оцене ученика'!L22=2,"довољан     2",IF('оцене ученика'!L22=3,"добар     3",IF('оцене ученика'!L22=4,"врло добар     4",IF('оцене ученика'!L22=5,"одличан     5"," ")))))</f>
        <v>одличан     5</v>
      </c>
      <c r="BF21" t="str">
        <f>IF('оцене ученика'!$M$2=0," ",'оцене ученика'!$M$2)</f>
        <v>Биологија</v>
      </c>
      <c r="BG21" t="str">
        <f>IF('оцене ученика'!M22=1,"недовољан     1",IF('оцене ученика'!M22=2,"довољан     2",IF('оцене ученика'!M22=3,"добар     3",IF('оцене ученика'!M22=4,"врло добар     4",IF('оцене ученика'!M22=5,"одличан     5"," ")))))</f>
        <v>одличан     5</v>
      </c>
      <c r="BH21" t="str">
        <f>IF('оцене ученика'!$N$2=0," ",'оцене ученика'!$N$2)</f>
        <v>Хемија</v>
      </c>
      <c r="BI21" t="str">
        <f>IF('оцене ученика'!N22=1,"недовољан     1",IF('оцене ученика'!N22=2,"довољан     2",IF('оцене ученика'!N22=3,"добар     3",IF('оцене ученика'!N22=4,"врло добар     4",IF('оцене ученика'!N22=5,"одличан     5"," ")))))</f>
        <v>одличан     5</v>
      </c>
      <c r="BJ21" t="str">
        <f>IF('оцене ученика'!$O$2=0," ",'оцене ученика'!$O$2)</f>
        <v>Техничко и информатичко образовање</v>
      </c>
      <c r="BK21" t="str">
        <f>IF('оцене ученика'!O22=1,"недовољан     1",IF('оцене ученика'!O22=2,"довољан     2",IF('оцене ученика'!O22=3,"добар     3",IF('оцене ученика'!O22=4,"врло добар     4",IF('оцене ученика'!O22=5,"одличан     5"," ")))))</f>
        <v>одличан     5</v>
      </c>
      <c r="BL21" t="str">
        <f>IF('оцене ученика'!$P$2=0," ",'оцене ученика'!$P$2)</f>
        <v>Физичко васпитање</v>
      </c>
      <c r="BM21" t="str">
        <f>IF('оцене ученика'!P22=1,"недовољан     1",IF('оцене ученика'!P22=2,"довољан     2",IF('оцене ученика'!P22=3,"добар     3",IF('оцене ученика'!P22=4,"врло добар     4",IF('оцене ученика'!P22=5,"одличан     5"," ")))))</f>
        <v>одличан     5</v>
      </c>
      <c r="BN21" t="str">
        <f t="shared" si="0"/>
        <v>Француски језик</v>
      </c>
      <c r="BO21" t="str">
        <f>IF('оцене ученика'!Q22=1,"недовољан     1",IF('оцене ученика'!Q22=2,"довољан     2",IF('оцене ученика'!Q22=3,"добар     3",IF('оцене ученика'!Q22=4,"врло добар     4",IF('оцене ученика'!Q22=5,"одличан     5"," ")))))</f>
        <v>одличан     5</v>
      </c>
      <c r="BP21" t="str">
        <f t="shared" si="1"/>
        <v>одбојка</v>
      </c>
      <c r="BQ21" t="str">
        <f>IF('оцене ученика'!R22=1,"недовољан     1",IF('оцене ученика'!R22=2,"довољан     2",IF('оцене ученика'!R22=3,"добар     3",IF('оцене ученика'!R22=4,"врло добар     4",IF('оцене ученика'!R22=5,"одличан     5"," ")))))</f>
        <v>одличан     5</v>
      </c>
      <c r="BR21" t="str">
        <f t="shared" si="2"/>
        <v>Информатика и рачунарство</v>
      </c>
      <c r="BS21" t="str">
        <f>IF('оцене ученика'!S22=1,"недовољан     1",IF('оцене ученика'!S22=2,"довољан     2",IF('оцене ученика'!S22=3,"добар     3",IF('оцене ученика'!S22=4,"врло добар     4",IF('оцене ученика'!S22=5,"одличан     5"," ")))))</f>
        <v>одличан     5</v>
      </c>
      <c r="BT21" t="str">
        <f t="shared" si="6"/>
        <v> </v>
      </c>
      <c r="BU21" t="str">
        <f>IF('оцене ученика'!T22=1,"недовољан     1",IF('оцене ученика'!T22=2,"довољан     2",IF('оцене ученика'!T22=3,"добар     3",IF('оцене ученика'!T22=4,"врло добар     4",IF('оцене ученика'!T22=5,"одличан     5"," ")))))</f>
        <v> </v>
      </c>
      <c r="BV21" t="str">
        <f>IF('оцене ученика'!$U$2=0," ",'оцене ученика'!$U$2)</f>
        <v> </v>
      </c>
      <c r="BW21" t="str">
        <f>IF('оцене ученика'!U22=1,"недовољан     1",IF('оцене ученика'!U22=2,"довољан     2",IF('оцене ученика'!U22=3,"добар     3",IF('оцене ученика'!U22=4,"врло добар     4",IF('оцене ученика'!U22=5,"одличан     5"," ")))))</f>
        <v> </v>
      </c>
      <c r="BX21" t="str">
        <f>IF('оцене ученика'!W22=0,IF('оцене ученика'!X22=0," ",'оцене ученика'!$X$2),'оцене ученика'!$W$2)</f>
        <v>Верска настава</v>
      </c>
      <c r="BY21" t="str">
        <f>IF(BX21='оцене ученика'!$W$2,'оцене ученика'!W22,IF('подаци о ученицима'!BX21='оцене ученика'!$X$2,'оцене ученика'!X22," "))</f>
        <v>истиче се</v>
      </c>
      <c r="BZ21" s="6" t="str">
        <f>IF('оцене ученика'!C30="пети",VLOOKUP('оцене ученика'!Y22,BZ42:CA46,2,FALSE),VLOOKUP('оцене ученика'!Y22,BZ36:CA40,2,FALSE))</f>
        <v>примерно     5</v>
      </c>
      <c r="CA21" t="str">
        <f>IF('оцене ученика'!AF22="Одличан","одличним",IF('оцене ученика'!AF22="Врло добар","врло добрим",IF('оцене ученика'!AF22="Добар","добрим",IF('оцене ученика'!AF22="Довољан","довољним",IF('оцене ученика'!AF22="Недовољан","недовољним"," ")))))</f>
        <v>одличним</v>
      </c>
      <c r="CB21" s="7">
        <f>'оцене ученика'!AE22</f>
        <v>5</v>
      </c>
      <c r="CC21" s="7">
        <f t="shared" si="3"/>
        <v>5</v>
      </c>
      <c r="CD21" s="8">
        <f t="shared" si="7"/>
        <v>5.001</v>
      </c>
      <c r="CE21" t="str">
        <f t="shared" si="8"/>
        <v>5,00</v>
      </c>
      <c r="CF21">
        <f>'подаци о школи за сведочанство'!$D$7</f>
        <v>2016</v>
      </c>
      <c r="CG21" t="str">
        <f>IF('оцене ученика'!C30="пети","","(    )")</f>
        <v>(    )</v>
      </c>
    </row>
    <row r="22" spans="1:85" ht="15">
      <c r="A22" s="139">
        <f>'оцене ученика'!A23</f>
        <v>21</v>
      </c>
      <c r="B22" s="84" t="str">
        <f>'оцене ученика'!B23</f>
        <v>Обрадовић</v>
      </c>
      <c r="C22" s="84" t="str">
        <f>'оцене ученика'!C23</f>
        <v>Жељко</v>
      </c>
      <c r="D22" s="207" t="s">
        <v>356</v>
      </c>
      <c r="E22" s="209">
        <v>1306001710171</v>
      </c>
      <c r="F22" s="126" t="s">
        <v>203</v>
      </c>
      <c r="G22" s="211" t="s">
        <v>357</v>
      </c>
      <c r="H22" s="211" t="s">
        <v>358</v>
      </c>
      <c r="I22" s="84" t="str">
        <f t="shared" si="4"/>
        <v>13.06.2001.</v>
      </c>
      <c r="J22" s="208" t="s">
        <v>359</v>
      </c>
      <c r="K22" s="208" t="s">
        <v>360</v>
      </c>
      <c r="L22" s="208" t="s">
        <v>361</v>
      </c>
      <c r="M22" s="92" t="s">
        <v>178</v>
      </c>
      <c r="N22" s="141" t="str">
        <f>'оцене ученика'!C30</f>
        <v>осми</v>
      </c>
      <c r="O22" s="92" t="s">
        <v>165</v>
      </c>
      <c r="P22" s="92" t="s">
        <v>179</v>
      </c>
      <c r="Q22" s="92" t="s">
        <v>133</v>
      </c>
      <c r="R22" s="213" t="s">
        <v>396</v>
      </c>
      <c r="S22" s="208" t="s">
        <v>382</v>
      </c>
      <c r="T22" s="206"/>
      <c r="U22" s="92"/>
      <c r="V22" s="206"/>
      <c r="W22" s="92"/>
      <c r="X22" s="206"/>
      <c r="Y22" s="92"/>
      <c r="Z22" s="126"/>
      <c r="AA22" s="92" t="s">
        <v>224</v>
      </c>
      <c r="AB22" s="92"/>
      <c r="AC22" s="92"/>
      <c r="AD22" s="92"/>
      <c r="AE22" s="92"/>
      <c r="AF22" t="str">
        <f>'подаци о школи за сведочанство'!$B$1</f>
        <v>Академик Миленко Шушић</v>
      </c>
      <c r="AG22" t="str">
        <f>'подаци о школи за сведочанство'!$B$2</f>
        <v>Гуча</v>
      </c>
      <c r="AH22" t="str">
        <f>'подаци о школи за сведочанство'!$B$3</f>
        <v>Лучани</v>
      </c>
      <c r="AI22" t="str">
        <f>'подаци о школи за сведочанство'!$B$4</f>
        <v>022-05-49/2013-07</v>
      </c>
      <c r="AJ22" t="str">
        <f>'подаци о школи за сведочанство'!$B$5</f>
        <v>21.03.2014.</v>
      </c>
      <c r="AK22" t="str">
        <f>'подаци о школи за сведочанство'!$B$6</f>
        <v>Министарство просвете, науке и технолошког развоја</v>
      </c>
      <c r="AL22">
        <f>'подаци о школи за сведочанство'!$B$7</f>
        <v>2015</v>
      </c>
      <c r="AM22">
        <f t="shared" si="5"/>
      </c>
      <c r="AN22" t="str">
        <f>'оцене ученика'!$D$2</f>
        <v>Српски језик</v>
      </c>
      <c r="AO22" s="6" t="str">
        <f>IF('оцене ученика'!D23=1,"недовољан     1",IF('оцене ученика'!D23=2,"довољан     2",IF('оцене ученика'!D23=3,"добар     3",IF('оцене ученика'!D23=4,"врло добар     4",IF('оцене ученика'!D23=5,"одличан     5"," ")))))</f>
        <v>добар     3</v>
      </c>
      <c r="AP22" t="str">
        <f>IF('оцене ученика'!$E$2=0," ",'оцене ученика'!$E$2)</f>
        <v> </v>
      </c>
      <c r="AQ22" t="str">
        <f>IF('оцене ученика'!E23=1,"недовољан     1",IF('оцене ученика'!E23=2,"довољан     2",IF('оцене ученика'!E23=3,"добар     3",IF('оцене ученика'!E23=4,"врло добар     4",IF('оцене ученика'!E23=5,"одличан     5"," ")))))</f>
        <v> </v>
      </c>
      <c r="AR22" t="str">
        <f>IF('оцене ученика'!$F$2=0," ",'оцене ученика'!$F$2)</f>
        <v>Енглески</v>
      </c>
      <c r="AS22" t="str">
        <f>IF('оцене ученика'!F23=1,"недовољан     1",IF('оцене ученика'!F23=2,"довољан     2",IF('оцене ученика'!F23=3,"добар     3",IF('оцене ученика'!F23=4,"врло добар     4",IF('оцене ученика'!F23=5,"одличан     5"," ")))))</f>
        <v>добар     3</v>
      </c>
      <c r="AT22" t="str">
        <f>IF('оцене ученика'!$G$2=0," ",'оцене ученика'!$G$2)</f>
        <v>Ликовна култура</v>
      </c>
      <c r="AU22" t="str">
        <f>IF('оцене ученика'!G23=1,"недовољан     1",IF('оцене ученика'!G23=2,"довољан     2",IF('оцене ученика'!G23=3,"добар     3",IF('оцене ученика'!G23=4,"врло добар     4",IF('оцене ученика'!G23=5,"одличан     5"," ")))))</f>
        <v>добар     3</v>
      </c>
      <c r="AV22" t="str">
        <f>IF('оцене ученика'!$H$2=0," ",'оцене ученика'!$H$2)</f>
        <v>Музичка култура</v>
      </c>
      <c r="AW22" t="str">
        <f>IF('оцене ученика'!H23=1,"недовољан     1",IF('оцене ученика'!H23=2,"довољан     2",IF('оцене ученика'!H23=3,"добар     3",IF('оцене ученика'!H23=4,"врло добар     4",IF('оцене ученика'!H23=5,"одличан     5"," ")))))</f>
        <v>одличан     5</v>
      </c>
      <c r="AX22" t="str">
        <f>IF('оцене ученика'!$I$2=0," ",'оцене ученика'!$I$2)</f>
        <v>Историја</v>
      </c>
      <c r="AY22" t="str">
        <f>IF('оцене ученика'!I23=1,"недовољан     1",IF('оцене ученика'!I23=2,"довољан     2",IF('оцене ученика'!I23=3,"добар     3",IF('оцене ученика'!I23=4,"врло добар     4",IF('оцене ученика'!I23=5,"одличан     5"," ")))))</f>
        <v>врло добар     4</v>
      </c>
      <c r="AZ22" t="str">
        <f>IF('оцене ученика'!$J$2=0," ",'оцене ученика'!$J$2)</f>
        <v>Географија</v>
      </c>
      <c r="BA22" t="str">
        <f>IF('оцене ученика'!J23=1,"недовољан     1",IF('оцене ученика'!J23=2,"довољан     2",IF('оцене ученика'!J23=3,"добар     3",IF('оцене ученика'!J23=4,"врло добар     4",IF('оцене ученика'!J23=5,"одличан     5"," ")))))</f>
        <v>добар     3</v>
      </c>
      <c r="BB22" t="str">
        <f>IF('оцене ученика'!$K$2=0," ",'оцене ученика'!$K$2)</f>
        <v>Физика</v>
      </c>
      <c r="BC22" t="str">
        <f>IF('оцене ученика'!K23=1,"недовољан     1",IF('оцене ученика'!K23=2,"довољан     2",IF('оцене ученика'!K23=3,"добар     3",IF('оцене ученика'!K23=4,"врло добар     4",IF('оцене ученика'!K23=5,"одличан     5"," ")))))</f>
        <v>добар     3</v>
      </c>
      <c r="BD22" t="str">
        <f>IF('оцене ученика'!$L$2=0," ",'оцене ученика'!$L$2)</f>
        <v>Математика</v>
      </c>
      <c r="BE22" t="str">
        <f>IF('оцене ученика'!L23=1,"недовољан     1",IF('оцене ученика'!L23=2,"довољан     2",IF('оцене ученика'!L23=3,"добар     3",IF('оцене ученика'!L23=4,"врло добар     4",IF('оцене ученика'!L23=5,"одличан     5"," ")))))</f>
        <v>довољан     2</v>
      </c>
      <c r="BF22" t="str">
        <f>IF('оцене ученика'!$M$2=0," ",'оцене ученика'!$M$2)</f>
        <v>Биологија</v>
      </c>
      <c r="BG22" t="str">
        <f>IF('оцене ученика'!M23=1,"недовољан     1",IF('оцене ученика'!M23=2,"довољан     2",IF('оцене ученика'!M23=3,"добар     3",IF('оцене ученика'!M23=4,"врло добар     4",IF('оцене ученика'!M23=5,"одличан     5"," ")))))</f>
        <v>добар     3</v>
      </c>
      <c r="BH22" t="str">
        <f>IF('оцене ученика'!$N$2=0," ",'оцене ученика'!$N$2)</f>
        <v>Хемија</v>
      </c>
      <c r="BI22" t="str">
        <f>IF('оцене ученика'!N23=1,"недовољан     1",IF('оцене ученика'!N23=2,"довољан     2",IF('оцене ученика'!N23=3,"добар     3",IF('оцене ученика'!N23=4,"врло добар     4",IF('оцене ученика'!N23=5,"одличан     5"," ")))))</f>
        <v>довољан     2</v>
      </c>
      <c r="BJ22" t="str">
        <f>IF('оцене ученика'!$O$2=0," ",'оцене ученика'!$O$2)</f>
        <v>Техничко и информатичко образовање</v>
      </c>
      <c r="BK22" t="str">
        <f>IF('оцене ученика'!O23=1,"недовољан     1",IF('оцене ученика'!O23=2,"довољан     2",IF('оцене ученика'!O23=3,"добар     3",IF('оцене ученика'!O23=4,"врло добар     4",IF('оцене ученика'!O23=5,"одличан     5"," ")))))</f>
        <v>одличан     5</v>
      </c>
      <c r="BL22" t="str">
        <f>IF('оцене ученика'!$P$2=0," ",'оцене ученика'!$P$2)</f>
        <v>Физичко васпитање</v>
      </c>
      <c r="BM22" t="str">
        <f>IF('оцене ученика'!P23=1,"недовољан     1",IF('оцене ученика'!P23=2,"довољан     2",IF('оцене ученика'!P23=3,"добар     3",IF('оцене ученика'!P23=4,"врло добар     4",IF('оцене ученика'!P23=5,"одличан     5"," ")))))</f>
        <v>одличан     5</v>
      </c>
      <c r="BN22" t="str">
        <f t="shared" si="0"/>
        <v>Француски језик</v>
      </c>
      <c r="BO22" t="str">
        <f>IF('оцене ученика'!Q23=1,"недовољан     1",IF('оцене ученика'!Q23=2,"довољан     2",IF('оцене ученика'!Q23=3,"добар     3",IF('оцене ученика'!Q23=4,"врло добар     4",IF('оцене ученика'!Q23=5,"одличан     5"," ")))))</f>
        <v>довољан     2</v>
      </c>
      <c r="BP22" t="str">
        <f t="shared" si="1"/>
        <v>одбојка</v>
      </c>
      <c r="BQ22" t="str">
        <f>IF('оцене ученика'!R23=1,"недовољан     1",IF('оцене ученика'!R23=2,"довољан     2",IF('оцене ученика'!R23=3,"добар     3",IF('оцене ученика'!R23=4,"врло добар     4",IF('оцене ученика'!R23=5,"одличан     5"," ")))))</f>
        <v>одличан     5</v>
      </c>
      <c r="BR22" t="str">
        <f t="shared" si="2"/>
        <v>Информатика и рачунарство</v>
      </c>
      <c r="BS22" t="str">
        <f>IF('оцене ученика'!S23=1,"недовољан     1",IF('оцене ученика'!S23=2,"довољан     2",IF('оцене ученика'!S23=3,"добар     3",IF('оцене ученика'!S23=4,"врло добар     4",IF('оцене ученика'!S23=5,"одличан     5"," ")))))</f>
        <v>добар     3</v>
      </c>
      <c r="BT22" t="str">
        <f t="shared" si="6"/>
        <v> </v>
      </c>
      <c r="BU22" t="str">
        <f>IF('оцене ученика'!T23=1,"недовољан     1",IF('оцене ученика'!T23=2,"довољан     2",IF('оцене ученика'!T23=3,"добар     3",IF('оцене ученика'!T23=4,"врло добар     4",IF('оцене ученика'!T23=5,"одличан     5"," ")))))</f>
        <v> </v>
      </c>
      <c r="BV22" t="str">
        <f>IF('оцене ученика'!$U$2=0," ",'оцене ученика'!$U$2)</f>
        <v> </v>
      </c>
      <c r="BW22" t="str">
        <f>IF('оцене ученика'!U23=1,"недовољан     1",IF('оцене ученика'!U23=2,"довољан     2",IF('оцене ученика'!U23=3,"добар     3",IF('оцене ученика'!U23=4,"врло добар     4",IF('оцене ученика'!U23=5,"одличан     5"," ")))))</f>
        <v> </v>
      </c>
      <c r="BX22" t="str">
        <f>IF('оцене ученика'!W23=0,IF('оцене ученика'!X23=0," ",'оцене ученика'!$X$2),'оцене ученика'!$W$2)</f>
        <v>Верска настава</v>
      </c>
      <c r="BY22" t="str">
        <f>IF(BX22='оцене ученика'!$W$2,'оцене ученика'!W23,IF('подаци о ученицима'!BX22='оцене ученика'!$X$2,'оцене ученика'!X23," "))</f>
        <v>истиче се</v>
      </c>
      <c r="BZ22" s="6" t="str">
        <f>IF('оцене ученика'!C30="пети",VLOOKUP('оцене ученика'!Y23,BZ42:CA46,2,FALSE),VLOOKUP('оцене ученика'!Y23,BZ36:CA40,2,FALSE))</f>
        <v>примерно     5</v>
      </c>
      <c r="CA22" t="str">
        <f>IF('оцене ученика'!AF23="Одличан","одличним",IF('оцене ученика'!AF23="Врло добар","врло добрим",IF('оцене ученика'!AF23="Добар","добрим",IF('оцене ученика'!AF23="Довољан","довољним",IF('оцене ученика'!AF23="Недовољан","недовољним"," ")))))</f>
        <v>врло добрим</v>
      </c>
      <c r="CB22" s="7">
        <f>'оцене ученика'!AE23</f>
        <v>3.533333333333333</v>
      </c>
      <c r="CC22" s="7">
        <f t="shared" si="3"/>
        <v>3.53</v>
      </c>
      <c r="CD22" s="8">
        <f t="shared" si="7"/>
        <v>3.5309999999999997</v>
      </c>
      <c r="CE22" t="str">
        <f t="shared" si="8"/>
        <v>3,53</v>
      </c>
      <c r="CF22">
        <f>'подаци о школи за сведочанство'!$D$7</f>
        <v>2016</v>
      </c>
      <c r="CG22" t="str">
        <f>IF('оцене ученика'!C30="пети","","(    )")</f>
        <v>(    )</v>
      </c>
    </row>
    <row r="23" spans="1:85" ht="12.75">
      <c r="A23" s="139">
        <f>'оцене ученика'!A24</f>
        <v>22</v>
      </c>
      <c r="B23" s="84" t="str">
        <f>'оцене ученика'!B24</f>
        <v>Павловић</v>
      </c>
      <c r="C23" s="84" t="str">
        <f>'оцене ученика'!C24</f>
        <v>Никола</v>
      </c>
      <c r="D23" s="207" t="s">
        <v>362</v>
      </c>
      <c r="E23" s="207" t="s">
        <v>363</v>
      </c>
      <c r="F23" s="126" t="s">
        <v>203</v>
      </c>
      <c r="G23" s="208" t="s">
        <v>364</v>
      </c>
      <c r="H23" s="208" t="s">
        <v>365</v>
      </c>
      <c r="I23" s="84" t="str">
        <f t="shared" si="4"/>
        <v>21.03.2001.</v>
      </c>
      <c r="J23" s="208" t="s">
        <v>359</v>
      </c>
      <c r="K23" s="208" t="s">
        <v>360</v>
      </c>
      <c r="L23" s="208" t="s">
        <v>361</v>
      </c>
      <c r="M23" s="92" t="s">
        <v>178</v>
      </c>
      <c r="N23" s="141" t="str">
        <f>'оцене ученика'!C30</f>
        <v>осми</v>
      </c>
      <c r="O23" s="92" t="s">
        <v>165</v>
      </c>
      <c r="P23" s="92" t="s">
        <v>179</v>
      </c>
      <c r="Q23" s="92" t="s">
        <v>133</v>
      </c>
      <c r="R23" s="213" t="s">
        <v>397</v>
      </c>
      <c r="S23" s="208" t="s">
        <v>382</v>
      </c>
      <c r="T23" s="206"/>
      <c r="U23" s="92"/>
      <c r="V23" s="206"/>
      <c r="W23" s="92"/>
      <c r="X23" s="206"/>
      <c r="Y23" s="92"/>
      <c r="Z23" s="126"/>
      <c r="AA23" s="92" t="s">
        <v>224</v>
      </c>
      <c r="AB23" s="92"/>
      <c r="AC23" s="92"/>
      <c r="AD23" s="92"/>
      <c r="AE23" s="92"/>
      <c r="AF23" t="str">
        <f>'подаци о школи за сведочанство'!$B$1</f>
        <v>Академик Миленко Шушић</v>
      </c>
      <c r="AG23" t="str">
        <f>'подаци о школи за сведочанство'!$B$2</f>
        <v>Гуча</v>
      </c>
      <c r="AH23" t="str">
        <f>'подаци о школи за сведочанство'!$B$3</f>
        <v>Лучани</v>
      </c>
      <c r="AI23" t="str">
        <f>'подаци о школи за сведочанство'!$B$4</f>
        <v>022-05-49/2013-07</v>
      </c>
      <c r="AJ23" t="str">
        <f>'подаци о школи за сведочанство'!$B$5</f>
        <v>21.03.2014.</v>
      </c>
      <c r="AK23" t="str">
        <f>'подаци о школи за сведочанство'!$B$6</f>
        <v>Министарство просвете, науке и технолошког развоја</v>
      </c>
      <c r="AL23">
        <f>'подаци о школи за сведочанство'!$B$7</f>
        <v>2015</v>
      </c>
      <c r="AM23">
        <f t="shared" si="5"/>
      </c>
      <c r="AN23" t="str">
        <f>'оцене ученика'!$D$2</f>
        <v>Српски језик</v>
      </c>
      <c r="AO23" s="6" t="str">
        <f>IF('оцене ученика'!D24=1,"недовољан     1",IF('оцене ученика'!D24=2,"довољан     2",IF('оцене ученика'!D24=3,"добар     3",IF('оцене ученика'!D24=4,"врло добар     4",IF('оцене ученика'!D24=5,"одличан     5"," ")))))</f>
        <v>довољан     2</v>
      </c>
      <c r="AP23" t="str">
        <f>IF('оцене ученика'!$E$2=0," ",'оцене ученика'!$E$2)</f>
        <v> </v>
      </c>
      <c r="AQ23" t="str">
        <f>IF('оцене ученика'!E24=1,"недовољан     1",IF('оцене ученика'!E24=2,"довољан     2",IF('оцене ученика'!E24=3,"добар     3",IF('оцене ученика'!E24=4,"врло добар     4",IF('оцене ученика'!E24=5,"одличан     5"," ")))))</f>
        <v> </v>
      </c>
      <c r="AR23" t="str">
        <f>IF('оцене ученика'!$F$2=0," ",'оцене ученика'!$F$2)</f>
        <v>Енглески</v>
      </c>
      <c r="AS23" t="str">
        <f>IF('оцене ученика'!F24=1,"недовољан     1",IF('оцене ученика'!F24=2,"довољан     2",IF('оцене ученика'!F24=3,"добар     3",IF('оцене ученика'!F24=4,"врло добар     4",IF('оцене ученика'!F24=5,"одличан     5"," ")))))</f>
        <v>довољан     2</v>
      </c>
      <c r="AT23" t="str">
        <f>IF('оцене ученика'!$G$2=0," ",'оцене ученика'!$G$2)</f>
        <v>Ликовна култура</v>
      </c>
      <c r="AU23" t="str">
        <f>IF('оцене ученика'!G24=1,"недовољан     1",IF('оцене ученика'!G24=2,"довољан     2",IF('оцене ученика'!G24=3,"добар     3",IF('оцене ученика'!G24=4,"врло добар     4",IF('оцене ученика'!G24=5,"одличан     5"," ")))))</f>
        <v>добар     3</v>
      </c>
      <c r="AV23" t="str">
        <f>IF('оцене ученика'!$H$2=0," ",'оцене ученика'!$H$2)</f>
        <v>Музичка култура</v>
      </c>
      <c r="AW23" t="str">
        <f>IF('оцене ученика'!H24=1,"недовољан     1",IF('оцене ученика'!H24=2,"довољан     2",IF('оцене ученика'!H24=3,"добар     3",IF('оцене ученика'!H24=4,"врло добар     4",IF('оцене ученика'!H24=5,"одличан     5"," ")))))</f>
        <v>одличан     5</v>
      </c>
      <c r="AX23" t="str">
        <f>IF('оцене ученика'!$I$2=0," ",'оцене ученика'!$I$2)</f>
        <v>Историја</v>
      </c>
      <c r="AY23" t="str">
        <f>IF('оцене ученика'!I24=1,"недовољан     1",IF('оцене ученика'!I24=2,"довољан     2",IF('оцене ученика'!I24=3,"добар     3",IF('оцене ученика'!I24=4,"врло добар     4",IF('оцене ученика'!I24=5,"одличан     5"," ")))))</f>
        <v>добар     3</v>
      </c>
      <c r="AZ23" t="str">
        <f>IF('оцене ученика'!$J$2=0," ",'оцене ученика'!$J$2)</f>
        <v>Географија</v>
      </c>
      <c r="BA23" t="str">
        <f>IF('оцене ученика'!J24=1,"недовољан     1",IF('оцене ученика'!J24=2,"довољан     2",IF('оцене ученика'!J24=3,"добар     3",IF('оцене ученика'!J24=4,"врло добар     4",IF('оцене ученика'!J24=5,"одличан     5"," ")))))</f>
        <v>добар     3</v>
      </c>
      <c r="BB23" t="str">
        <f>IF('оцене ученика'!$K$2=0," ",'оцене ученика'!$K$2)</f>
        <v>Физика</v>
      </c>
      <c r="BC23" t="str">
        <f>IF('оцене ученика'!K24=1,"недовољан     1",IF('оцене ученика'!K24=2,"довољан     2",IF('оцене ученика'!K24=3,"добар     3",IF('оцене ученика'!K24=4,"врло добар     4",IF('оцене ученика'!K24=5,"одличан     5"," ")))))</f>
        <v>довољан     2</v>
      </c>
      <c r="BD23" t="str">
        <f>IF('оцене ученика'!$L$2=0," ",'оцене ученика'!$L$2)</f>
        <v>Математика</v>
      </c>
      <c r="BE23" t="str">
        <f>IF('оцене ученика'!L24=1,"недовољан     1",IF('оцене ученика'!L24=2,"довољан     2",IF('оцене ученика'!L24=3,"добар     3",IF('оцене ученика'!L24=4,"врло добар     4",IF('оцене ученика'!L24=5,"одличан     5"," ")))))</f>
        <v>довољан     2</v>
      </c>
      <c r="BF23" t="str">
        <f>IF('оцене ученика'!$M$2=0," ",'оцене ученика'!$M$2)</f>
        <v>Биологија</v>
      </c>
      <c r="BG23" t="str">
        <f>IF('оцене ученика'!M24=1,"недовољан     1",IF('оцене ученика'!M24=2,"довољан     2",IF('оцене ученика'!M24=3,"добар     3",IF('оцене ученика'!M24=4,"врло добар     4",IF('оцене ученика'!M24=5,"одличан     5"," ")))))</f>
        <v>добар     3</v>
      </c>
      <c r="BH23" t="str">
        <f>IF('оцене ученика'!$N$2=0," ",'оцене ученика'!$N$2)</f>
        <v>Хемија</v>
      </c>
      <c r="BI23" t="str">
        <f>IF('оцене ученика'!N24=1,"недовољан     1",IF('оцене ученика'!N24=2,"довољан     2",IF('оцене ученика'!N24=3,"добар     3",IF('оцене ученика'!N24=4,"врло добар     4",IF('оцене ученика'!N24=5,"одличан     5"," ")))))</f>
        <v>довољан     2</v>
      </c>
      <c r="BJ23" t="str">
        <f>IF('оцене ученика'!$O$2=0," ",'оцене ученика'!$O$2)</f>
        <v>Техничко и информатичко образовање</v>
      </c>
      <c r="BK23" t="str">
        <f>IF('оцене ученика'!O24=1,"недовољан     1",IF('оцене ученика'!O24=2,"довољан     2",IF('оцене ученика'!O24=3,"добар     3",IF('оцене ученика'!O24=4,"врло добар     4",IF('оцене ученика'!O24=5,"одличан     5"," ")))))</f>
        <v>добар     3</v>
      </c>
      <c r="BL23" t="str">
        <f>IF('оцене ученика'!$P$2=0," ",'оцене ученика'!$P$2)</f>
        <v>Физичко васпитање</v>
      </c>
      <c r="BM23" t="str">
        <f>IF('оцене ученика'!P24=1,"недовољан     1",IF('оцене ученика'!P24=2,"довољан     2",IF('оцене ученика'!P24=3,"добар     3",IF('оцене ученика'!P24=4,"врло добар     4",IF('оцене ученика'!P24=5,"одличан     5"," ")))))</f>
        <v>одличан     5</v>
      </c>
      <c r="BN23" t="str">
        <f t="shared" si="0"/>
        <v>Француски језик</v>
      </c>
      <c r="BO23" t="str">
        <f>IF('оцене ученика'!Q24=1,"недовољан     1",IF('оцене ученика'!Q24=2,"довољан     2",IF('оцене ученика'!Q24=3,"добар     3",IF('оцене ученика'!Q24=4,"врло добар     4",IF('оцене ученика'!Q24=5,"одличан     5"," ")))))</f>
        <v>довољан     2</v>
      </c>
      <c r="BP23" t="str">
        <f t="shared" si="1"/>
        <v>одбојка</v>
      </c>
      <c r="BQ23" t="str">
        <f>IF('оцене ученика'!R24=1,"недовољан     1",IF('оцене ученика'!R24=2,"довољан     2",IF('оцене ученика'!R24=3,"добар     3",IF('оцене ученика'!R24=4,"врло добар     4",IF('оцене ученика'!R24=5,"одличан     5"," ")))))</f>
        <v>одличан     5</v>
      </c>
      <c r="BR23" t="str">
        <f t="shared" si="2"/>
        <v>Информатика и рачунарство</v>
      </c>
      <c r="BS23" t="str">
        <f>IF('оцене ученика'!S24=1,"недовољан     1",IF('оцене ученика'!S24=2,"довољан     2",IF('оцене ученика'!S24=3,"добар     3",IF('оцене ученика'!S24=4,"врло добар     4",IF('оцене ученика'!S24=5,"одличан     5"," ")))))</f>
        <v>добар     3</v>
      </c>
      <c r="BT23" t="str">
        <f t="shared" si="6"/>
        <v> </v>
      </c>
      <c r="BU23" t="str">
        <f>IF('оцене ученика'!T24=1,"недовољан     1",IF('оцене ученика'!T24=2,"довољан     2",IF('оцене ученика'!T24=3,"добар     3",IF('оцене ученика'!T24=4,"врло добар     4",IF('оцене ученика'!T24=5,"одличан     5"," ")))))</f>
        <v> </v>
      </c>
      <c r="BV23" t="str">
        <f>IF('оцене ученика'!$U$2=0," ",'оцене ученика'!$U$2)</f>
        <v> </v>
      </c>
      <c r="BW23" t="str">
        <f>IF('оцене ученика'!U24=1,"недовољан     1",IF('оцене ученика'!U24=2,"довољан     2",IF('оцене ученика'!U24=3,"добар     3",IF('оцене ученика'!U24=4,"врло добар     4",IF('оцене ученика'!U24=5,"одличан     5"," ")))))</f>
        <v> </v>
      </c>
      <c r="BX23" t="str">
        <f>IF('оцене ученика'!W24=0,IF('оцене ученика'!X24=0," ",'оцене ученика'!$X$2),'оцене ученика'!$W$2)</f>
        <v>Верска настава</v>
      </c>
      <c r="BY23" t="str">
        <f>IF(BX23='оцене ученика'!$W$2,'оцене ученика'!W24,IF('подаци о ученицима'!BX23='оцене ученика'!$X$2,'оцене ученика'!X24," "))</f>
        <v>истиче се</v>
      </c>
      <c r="BZ23" s="6" t="str">
        <f>IF('оцене ученика'!C30="пети",VLOOKUP('оцене ученика'!Y24,BZ42:CA46,2,FALSE),VLOOKUP('оцене ученика'!Y24,BZ36:CA40,2,FALSE))</f>
        <v>примерно     5</v>
      </c>
      <c r="CA23" t="str">
        <f>IF('оцене ученика'!AF24="Одличан","одличним",IF('оцене ученика'!AF24="Врло добар","врло добрим",IF('оцене ученика'!AF24="Добар","добрим",IF('оцене ученика'!AF24="Довољан","довољним",IF('оцене ученика'!AF24="Недовољан","недовољним"," ")))))</f>
        <v>добрим</v>
      </c>
      <c r="CB23" s="7">
        <f>'оцене ученика'!AE24</f>
        <v>3.1333333333333333</v>
      </c>
      <c r="CC23" s="7">
        <f t="shared" si="3"/>
        <v>3.13</v>
      </c>
      <c r="CD23" s="8">
        <f t="shared" si="7"/>
        <v>3.131</v>
      </c>
      <c r="CE23" t="str">
        <f t="shared" si="8"/>
        <v>3,13</v>
      </c>
      <c r="CF23">
        <f>'подаци о школи за сведочанство'!$D$7</f>
        <v>2016</v>
      </c>
      <c r="CG23" t="str">
        <f>IF('оцене ученика'!C30="пети","","(    )")</f>
        <v>(    )</v>
      </c>
    </row>
    <row r="24" spans="1:85" ht="12.75">
      <c r="A24" s="139">
        <f>'оцене ученика'!A25</f>
        <v>23</v>
      </c>
      <c r="B24" s="84" t="str">
        <f>'оцене ученика'!B25</f>
        <v>Петрићевић</v>
      </c>
      <c r="C24" s="84" t="str">
        <f>'оцене ученика'!C25</f>
        <v>Анка</v>
      </c>
      <c r="D24" s="207" t="s">
        <v>366</v>
      </c>
      <c r="E24" s="207" t="s">
        <v>367</v>
      </c>
      <c r="F24" s="126" t="s">
        <v>204</v>
      </c>
      <c r="G24" s="208" t="s">
        <v>368</v>
      </c>
      <c r="H24" s="208" t="s">
        <v>369</v>
      </c>
      <c r="I24" s="84" t="str">
        <f t="shared" si="4"/>
        <v>13.07.2001.</v>
      </c>
      <c r="J24" s="92" t="s">
        <v>284</v>
      </c>
      <c r="K24" s="208" t="s">
        <v>291</v>
      </c>
      <c r="L24" s="92" t="s">
        <v>284</v>
      </c>
      <c r="M24" s="92" t="s">
        <v>178</v>
      </c>
      <c r="N24" s="141" t="str">
        <f>'оцене ученика'!C30</f>
        <v>осми</v>
      </c>
      <c r="O24" s="92" t="s">
        <v>165</v>
      </c>
      <c r="P24" s="92" t="s">
        <v>179</v>
      </c>
      <c r="Q24" s="92" t="s">
        <v>133</v>
      </c>
      <c r="R24" s="213" t="s">
        <v>398</v>
      </c>
      <c r="S24" s="208" t="s">
        <v>382</v>
      </c>
      <c r="T24" s="206"/>
      <c r="U24" s="92"/>
      <c r="V24" s="206"/>
      <c r="W24" s="92"/>
      <c r="X24" s="206"/>
      <c r="Y24" s="92"/>
      <c r="Z24" s="126"/>
      <c r="AA24" s="92" t="s">
        <v>224</v>
      </c>
      <c r="AB24" s="92"/>
      <c r="AC24" s="92"/>
      <c r="AD24" s="92"/>
      <c r="AE24" s="92"/>
      <c r="AF24" t="str">
        <f>'подаци о школи за сведочанство'!$B$1</f>
        <v>Академик Миленко Шушић</v>
      </c>
      <c r="AG24" t="str">
        <f>'подаци о школи за сведочанство'!$B$2</f>
        <v>Гуча</v>
      </c>
      <c r="AH24" t="str">
        <f>'подаци о школи за сведочанство'!$B$3</f>
        <v>Лучани</v>
      </c>
      <c r="AI24" t="str">
        <f>'подаци о школи за сведочанство'!$B$4</f>
        <v>022-05-49/2013-07</v>
      </c>
      <c r="AJ24" t="str">
        <f>'подаци о школи за сведочанство'!$B$5</f>
        <v>21.03.2014.</v>
      </c>
      <c r="AK24" t="str">
        <f>'подаци о школи за сведочанство'!$B$6</f>
        <v>Министарство просвете, науке и технолошког развоја</v>
      </c>
      <c r="AL24">
        <f>'подаци о школи за сведочанство'!$B$7</f>
        <v>2015</v>
      </c>
      <c r="AM24" t="str">
        <f t="shared" si="5"/>
        <v>--</v>
      </c>
      <c r="AN24" t="str">
        <f>'оцене ученика'!$D$2</f>
        <v>Српски језик</v>
      </c>
      <c r="AO24" s="6" t="str">
        <f>IF('оцене ученика'!D25=1,"недовољан     1",IF('оцене ученика'!D25=2,"довољан     2",IF('оцене ученика'!D25=3,"добар     3",IF('оцене ученика'!D25=4,"врло добар     4",IF('оцене ученика'!D25=5,"одличан     5"," ")))))</f>
        <v>врло добар     4</v>
      </c>
      <c r="AP24" t="str">
        <f>IF('оцене ученика'!$E$2=0," ",'оцене ученика'!$E$2)</f>
        <v> </v>
      </c>
      <c r="AQ24" t="str">
        <f>IF('оцене ученика'!E25=1,"недовољан     1",IF('оцене ученика'!E25=2,"довољан     2",IF('оцене ученика'!E25=3,"добар     3",IF('оцене ученика'!E25=4,"врло добар     4",IF('оцене ученика'!E25=5,"одличан     5"," ")))))</f>
        <v> </v>
      </c>
      <c r="AR24" t="str">
        <f>IF('оцене ученика'!$F$2=0," ",'оцене ученика'!$F$2)</f>
        <v>Енглески</v>
      </c>
      <c r="AS24" t="str">
        <f>IF('оцене ученика'!F25=1,"недовољан     1",IF('оцене ученика'!F25=2,"довољан     2",IF('оцене ученика'!F25=3,"добар     3",IF('оцене ученика'!F25=4,"врло добар     4",IF('оцене ученика'!F25=5,"одличан     5"," ")))))</f>
        <v>довољан     2</v>
      </c>
      <c r="AT24" t="str">
        <f>IF('оцене ученика'!$G$2=0," ",'оцене ученика'!$G$2)</f>
        <v>Ликовна култура</v>
      </c>
      <c r="AU24" t="str">
        <f>IF('оцене ученика'!G25=1,"недовољан     1",IF('оцене ученика'!G25=2,"довољан     2",IF('оцене ученика'!G25=3,"добар     3",IF('оцене ученика'!G25=4,"врло добар     4",IF('оцене ученика'!G25=5,"одличан     5"," ")))))</f>
        <v>одличан     5</v>
      </c>
      <c r="AV24" t="str">
        <f>IF('оцене ученика'!$H$2=0," ",'оцене ученика'!$H$2)</f>
        <v>Музичка култура</v>
      </c>
      <c r="AW24" t="str">
        <f>IF('оцене ученика'!H25=1,"недовољан     1",IF('оцене ученика'!H25=2,"довољан     2",IF('оцене ученика'!H25=3,"добар     3",IF('оцене ученика'!H25=4,"врло добар     4",IF('оцене ученика'!H25=5,"одличан     5"," ")))))</f>
        <v>одличан     5</v>
      </c>
      <c r="AX24" t="str">
        <f>IF('оцене ученика'!$I$2=0," ",'оцене ученика'!$I$2)</f>
        <v>Историја</v>
      </c>
      <c r="AY24" t="str">
        <f>IF('оцене ученика'!I25=1,"недовољан     1",IF('оцене ученика'!I25=2,"довољан     2",IF('оцене ученика'!I25=3,"добар     3",IF('оцене ученика'!I25=4,"врло добар     4",IF('оцене ученика'!I25=5,"одличан     5"," ")))))</f>
        <v>добар     3</v>
      </c>
      <c r="AZ24" t="str">
        <f>IF('оцене ученика'!$J$2=0," ",'оцене ученика'!$J$2)</f>
        <v>Географија</v>
      </c>
      <c r="BA24" t="str">
        <f>IF('оцене ученика'!J25=1,"недовољан     1",IF('оцене ученика'!J25=2,"довољан     2",IF('оцене ученика'!J25=3,"добар     3",IF('оцене ученика'!J25=4,"врло добар     4",IF('оцене ученика'!J25=5,"одличан     5"," ")))))</f>
        <v>добар     3</v>
      </c>
      <c r="BB24" t="str">
        <f>IF('оцене ученика'!$K$2=0," ",'оцене ученика'!$K$2)</f>
        <v>Физика</v>
      </c>
      <c r="BC24" t="str">
        <f>IF('оцене ученика'!K25=1,"недовољан     1",IF('оцене ученика'!K25=2,"довољан     2",IF('оцене ученика'!K25=3,"добар     3",IF('оцене ученика'!K25=4,"врло добар     4",IF('оцене ученика'!K25=5,"одличан     5"," ")))))</f>
        <v>добар     3</v>
      </c>
      <c r="BD24" t="str">
        <f>IF('оцене ученика'!$L$2=0," ",'оцене ученика'!$L$2)</f>
        <v>Математика</v>
      </c>
      <c r="BE24" t="str">
        <f>IF('оцене ученика'!L25=1,"недовољан     1",IF('оцене ученика'!L25=2,"довољан     2",IF('оцене ученика'!L25=3,"добар     3",IF('оцене ученика'!L25=4,"врло добар     4",IF('оцене ученика'!L25=5,"одличан     5"," ")))))</f>
        <v>довољан     2</v>
      </c>
      <c r="BF24" t="str">
        <f>IF('оцене ученика'!$M$2=0," ",'оцене ученика'!$M$2)</f>
        <v>Биологија</v>
      </c>
      <c r="BG24" t="str">
        <f>IF('оцене ученика'!M25=1,"недовољан     1",IF('оцене ученика'!M25=2,"довољан     2",IF('оцене ученика'!M25=3,"добар     3",IF('оцене ученика'!M25=4,"врло добар     4",IF('оцене ученика'!M25=5,"одличан     5"," ")))))</f>
        <v>врло добар     4</v>
      </c>
      <c r="BH24" t="str">
        <f>IF('оцене ученика'!$N$2=0," ",'оцене ученика'!$N$2)</f>
        <v>Хемија</v>
      </c>
      <c r="BI24" t="str">
        <f>IF('оцене ученика'!N25=1,"недовољан     1",IF('оцене ученика'!N25=2,"довољан     2",IF('оцене ученика'!N25=3,"добар     3",IF('оцене ученика'!N25=4,"врло добар     4",IF('оцене ученика'!N25=5,"одличан     5"," ")))))</f>
        <v>добар     3</v>
      </c>
      <c r="BJ24" t="str">
        <f>IF('оцене ученика'!$O$2=0," ",'оцене ученика'!$O$2)</f>
        <v>Техничко и информатичко образовање</v>
      </c>
      <c r="BK24" t="str">
        <f>IF('оцене ученика'!O25=1,"недовољан     1",IF('оцене ученика'!O25=2,"довољан     2",IF('оцене ученика'!O25=3,"добар     3",IF('оцене ученика'!O25=4,"врло добар     4",IF('оцене ученика'!O25=5,"одличан     5"," ")))))</f>
        <v>одличан     5</v>
      </c>
      <c r="BL24" t="str">
        <f>IF('оцене ученика'!$P$2=0," ",'оцене ученика'!$P$2)</f>
        <v>Физичко васпитање</v>
      </c>
      <c r="BM24" t="str">
        <f>IF('оцене ученика'!P25=1,"недовољан     1",IF('оцене ученика'!P25=2,"довољан     2",IF('оцене ученика'!P25=3,"добар     3",IF('оцене ученика'!P25=4,"врло добар     4",IF('оцене ученика'!P25=5,"одличан     5"," ")))))</f>
        <v>одличан     5</v>
      </c>
      <c r="BN24" t="str">
        <f t="shared" si="0"/>
        <v>Француски језик</v>
      </c>
      <c r="BO24" t="str">
        <f>IF('оцене ученика'!Q25=1,"недовољан     1",IF('оцене ученика'!Q25=2,"довољан     2",IF('оцене ученика'!Q25=3,"добар     3",IF('оцене ученика'!Q25=4,"врло добар     4",IF('оцене ученика'!Q25=5,"одличан     5"," ")))))</f>
        <v>врло добар     4</v>
      </c>
      <c r="BP24" t="str">
        <f t="shared" si="1"/>
        <v>одбојка</v>
      </c>
      <c r="BQ24" t="str">
        <f>IF('оцене ученика'!R25=1,"недовољан     1",IF('оцене ученика'!R25=2,"довољан     2",IF('оцене ученика'!R25=3,"добар     3",IF('оцене ученика'!R25=4,"врло добар     4",IF('оцене ученика'!R25=5,"одличан     5"," ")))))</f>
        <v>одличан     5</v>
      </c>
      <c r="BR24" t="str">
        <f t="shared" si="2"/>
        <v>Информатика и рачунарство</v>
      </c>
      <c r="BS24" t="str">
        <f>IF('оцене ученика'!S25=1,"недовољан     1",IF('оцене ученика'!S25=2,"довољан     2",IF('оцене ученика'!S25=3,"добар     3",IF('оцене ученика'!S25=4,"врло добар     4",IF('оцене ученика'!S25=5,"одличан     5"," ")))))</f>
        <v>одличан     5</v>
      </c>
      <c r="BT24" t="str">
        <f t="shared" si="6"/>
        <v> </v>
      </c>
      <c r="BU24" t="str">
        <f>IF('оцене ученика'!T25=1,"недовољан     1",IF('оцене ученика'!T25=2,"довољан     2",IF('оцене ученика'!T25=3,"добар     3",IF('оцене ученика'!T25=4,"врло добар     4",IF('оцене ученика'!T25=5,"одличан     5"," ")))))</f>
        <v> </v>
      </c>
      <c r="BV24" t="str">
        <f>IF('оцене ученика'!$U$2=0," ",'оцене ученика'!$U$2)</f>
        <v> </v>
      </c>
      <c r="BW24" t="str">
        <f>IF('оцене ученика'!U25=1,"недовољан     1",IF('оцене ученика'!U25=2,"довољан     2",IF('оцене ученика'!U25=3,"добар     3",IF('оцене ученика'!U25=4,"врло добар     4",IF('оцене ученика'!U25=5,"одличан     5"," ")))))</f>
        <v> </v>
      </c>
      <c r="BX24" t="str">
        <f>IF('оцене ученика'!W25=0,IF('оцене ученика'!X25=0," ",'оцене ученика'!$X$2),'оцене ученика'!$W$2)</f>
        <v>Верска настава</v>
      </c>
      <c r="BY24" t="str">
        <f>IF(BX24='оцене ученика'!$W$2,'оцене ученика'!W25,IF('подаци о ученицима'!BX24='оцене ученика'!$X$2,'оцене ученика'!X25," "))</f>
        <v>истиче се</v>
      </c>
      <c r="BZ24" s="6" t="str">
        <f>IF('оцене ученика'!C30="пети",VLOOKUP('оцене ученика'!Y25,BZ42:CA46,2,FALSE),VLOOKUP('оцене ученика'!Y25,BZ36:CA40,2,FALSE))</f>
        <v>примерно     5</v>
      </c>
      <c r="CA24" t="str">
        <f>IF('оцене ученика'!AF25="Одличан","одличним",IF('оцене ученика'!AF25="Врло добар","врло добрим",IF('оцене ученика'!AF25="Добар","добрим",IF('оцене ученика'!AF25="Довољан","довољним",IF('оцене ученика'!AF25="Недовољан","недовољним"," ")))))</f>
        <v>врло добрим</v>
      </c>
      <c r="CB24" s="7">
        <f>'оцене ученика'!AE25</f>
        <v>3.8666666666666667</v>
      </c>
      <c r="CC24" s="7">
        <f t="shared" si="3"/>
        <v>3.87</v>
      </c>
      <c r="CD24" s="8">
        <f t="shared" si="7"/>
        <v>3.871</v>
      </c>
      <c r="CE24" t="str">
        <f t="shared" si="8"/>
        <v>3,87</v>
      </c>
      <c r="CF24">
        <f>'подаци о школи за сведочанство'!$D$7</f>
        <v>2016</v>
      </c>
      <c r="CG24" t="str">
        <f>IF('оцене ученика'!C30="пети","","(    )")</f>
        <v>(    )</v>
      </c>
    </row>
    <row r="25" spans="1:85" ht="12.75">
      <c r="A25" s="139">
        <f>'оцене ученика'!A26</f>
        <v>24</v>
      </c>
      <c r="B25" s="84" t="str">
        <f>'оцене ученика'!B26</f>
        <v>Стевановић</v>
      </c>
      <c r="C25" s="84" t="str">
        <f>'оцене ученика'!C26</f>
        <v>Борко</v>
      </c>
      <c r="D25" s="207" t="s">
        <v>370</v>
      </c>
      <c r="E25" s="207" t="s">
        <v>371</v>
      </c>
      <c r="F25" s="126" t="s">
        <v>203</v>
      </c>
      <c r="G25" s="208" t="s">
        <v>372</v>
      </c>
      <c r="H25" s="208" t="s">
        <v>373</v>
      </c>
      <c r="I25" s="84" t="str">
        <f t="shared" si="4"/>
        <v>17.01.2002.</v>
      </c>
      <c r="J25" s="208" t="s">
        <v>359</v>
      </c>
      <c r="K25" s="208" t="s">
        <v>360</v>
      </c>
      <c r="L25" s="208" t="s">
        <v>361</v>
      </c>
      <c r="M25" s="92" t="s">
        <v>178</v>
      </c>
      <c r="N25" s="141" t="str">
        <f>'оцене ученика'!C30</f>
        <v>осми</v>
      </c>
      <c r="O25" s="92" t="s">
        <v>165</v>
      </c>
      <c r="P25" s="92" t="s">
        <v>179</v>
      </c>
      <c r="Q25" s="92" t="s">
        <v>133</v>
      </c>
      <c r="R25" s="213" t="s">
        <v>399</v>
      </c>
      <c r="S25" s="208" t="s">
        <v>382</v>
      </c>
      <c r="T25" s="206"/>
      <c r="U25" s="92"/>
      <c r="V25" s="206"/>
      <c r="W25" s="92"/>
      <c r="X25" s="206"/>
      <c r="Y25" s="92"/>
      <c r="Z25" s="126"/>
      <c r="AA25" s="92" t="s">
        <v>224</v>
      </c>
      <c r="AB25" s="92"/>
      <c r="AC25" s="92"/>
      <c r="AD25" s="92"/>
      <c r="AE25" s="92"/>
      <c r="AF25" t="str">
        <f>'подаци о школи за сведочанство'!$B$1</f>
        <v>Академик Миленко Шушић</v>
      </c>
      <c r="AG25" t="str">
        <f>'подаци о школи за сведочанство'!$B$2</f>
        <v>Гуча</v>
      </c>
      <c r="AH25" t="str">
        <f>'подаци о школи за сведочанство'!$B$3</f>
        <v>Лучани</v>
      </c>
      <c r="AI25" t="str">
        <f>'подаци о школи за сведочанство'!$B$4</f>
        <v>022-05-49/2013-07</v>
      </c>
      <c r="AJ25" t="str">
        <f>'подаци о школи за сведочанство'!$B$5</f>
        <v>21.03.2014.</v>
      </c>
      <c r="AK25" t="str">
        <f>'подаци о школи за сведочанство'!$B$6</f>
        <v>Министарство просвете, науке и технолошког развоја</v>
      </c>
      <c r="AL25">
        <f>'подаци о школи за сведочанство'!$B$7</f>
        <v>2015</v>
      </c>
      <c r="AM25">
        <f t="shared" si="5"/>
      </c>
      <c r="AN25" t="str">
        <f>'оцене ученика'!$D$2</f>
        <v>Српски језик</v>
      </c>
      <c r="AO25" s="6" t="str">
        <f>IF('оцене ученика'!D26=1,"недовољан     1",IF('оцене ученика'!D26=2,"довољан     2",IF('оцене ученика'!D26=3,"добар     3",IF('оцене ученика'!D26=4,"врло добар     4",IF('оцене ученика'!D26=5,"одличан     5"," ")))))</f>
        <v>довољан     2</v>
      </c>
      <c r="AP25" t="str">
        <f>IF('оцене ученика'!$E$2=0," ",'оцене ученика'!$E$2)</f>
        <v> </v>
      </c>
      <c r="AQ25" t="str">
        <f>IF('оцене ученика'!E26=1,"недовољан     1",IF('оцене ученика'!E26=2,"довољан     2",IF('оцене ученика'!E26=3,"добар     3",IF('оцене ученика'!E26=4,"врло добар     4",IF('оцене ученика'!E26=5,"одличан     5"," ")))))</f>
        <v> </v>
      </c>
      <c r="AR25" t="str">
        <f>IF('оцене ученика'!$F$2=0," ",'оцене ученика'!$F$2)</f>
        <v>Енглески</v>
      </c>
      <c r="AS25" t="str">
        <f>IF('оцене ученика'!F26=1,"недовољан     1",IF('оцене ученика'!F26=2,"довољан     2",IF('оцене ученика'!F26=3,"добар     3",IF('оцене ученика'!F26=4,"врло добар     4",IF('оцене ученика'!F26=5,"одличан     5"," ")))))</f>
        <v>довољан     2</v>
      </c>
      <c r="AT25" t="str">
        <f>IF('оцене ученика'!$G$2=0," ",'оцене ученика'!$G$2)</f>
        <v>Ликовна култура</v>
      </c>
      <c r="AU25" t="str">
        <f>IF('оцене ученика'!G26=1,"недовољан     1",IF('оцене ученика'!G26=2,"довољан     2",IF('оцене ученика'!G26=3,"добар     3",IF('оцене ученика'!G26=4,"врло добар     4",IF('оцене ученика'!G26=5,"одличан     5"," ")))))</f>
        <v>добар     3</v>
      </c>
      <c r="AV25" t="str">
        <f>IF('оцене ученика'!$H$2=0," ",'оцене ученика'!$H$2)</f>
        <v>Музичка култура</v>
      </c>
      <c r="AW25" t="str">
        <f>IF('оцене ученика'!H26=1,"недовољан     1",IF('оцене ученика'!H26=2,"довољан     2",IF('оцене ученика'!H26=3,"добар     3",IF('оцене ученика'!H26=4,"врло добар     4",IF('оцене ученика'!H26=5,"одличан     5"," ")))))</f>
        <v>довољан     2</v>
      </c>
      <c r="AX25" t="str">
        <f>IF('оцене ученика'!$I$2=0," ",'оцене ученика'!$I$2)</f>
        <v>Историја</v>
      </c>
      <c r="AY25" t="str">
        <f>IF('оцене ученика'!I26=1,"недовољан     1",IF('оцене ученика'!I26=2,"довољан     2",IF('оцене ученика'!I26=3,"добар     3",IF('оцене ученика'!I26=4,"врло добар     4",IF('оцене ученика'!I26=5,"одличан     5"," ")))))</f>
        <v>довољан     2</v>
      </c>
      <c r="AZ25" t="str">
        <f>IF('оцене ученика'!$J$2=0," ",'оцене ученика'!$J$2)</f>
        <v>Географија</v>
      </c>
      <c r="BA25" t="str">
        <f>IF('оцене ученика'!J26=1,"недовољан     1",IF('оцене ученика'!J26=2,"довољан     2",IF('оцене ученика'!J26=3,"добар     3",IF('оцене ученика'!J26=4,"врло добар     4",IF('оцене ученика'!J26=5,"одличан     5"," ")))))</f>
        <v>довољан     2</v>
      </c>
      <c r="BB25" t="str">
        <f>IF('оцене ученика'!$K$2=0," ",'оцене ученика'!$K$2)</f>
        <v>Физика</v>
      </c>
      <c r="BC25" t="str">
        <f>IF('оцене ученика'!K26=1,"недовољан     1",IF('оцене ученика'!K26=2,"довољан     2",IF('оцене ученика'!K26=3,"добар     3",IF('оцене ученика'!K26=4,"врло добар     4",IF('оцене ученика'!K26=5,"одличан     5"," ")))))</f>
        <v>довољан     2</v>
      </c>
      <c r="BD25" t="str">
        <f>IF('оцене ученика'!$L$2=0," ",'оцене ученика'!$L$2)</f>
        <v>Математика</v>
      </c>
      <c r="BE25" t="str">
        <f>IF('оцене ученика'!L26=1,"недовољан     1",IF('оцене ученика'!L26=2,"довољан     2",IF('оцене ученика'!L26=3,"добар     3",IF('оцене ученика'!L26=4,"врло добар     4",IF('оцене ученика'!L26=5,"одличан     5"," ")))))</f>
        <v>довољан     2</v>
      </c>
      <c r="BF25" t="str">
        <f>IF('оцене ученика'!$M$2=0," ",'оцене ученика'!$M$2)</f>
        <v>Биологија</v>
      </c>
      <c r="BG25" t="str">
        <f>IF('оцене ученика'!M26=1,"недовољан     1",IF('оцене ученика'!M26=2,"довољан     2",IF('оцене ученика'!M26=3,"добар     3",IF('оцене ученика'!M26=4,"врло добар     4",IF('оцене ученика'!M26=5,"одличан     5"," ")))))</f>
        <v>довољан     2</v>
      </c>
      <c r="BH25" t="str">
        <f>IF('оцене ученика'!$N$2=0," ",'оцене ученика'!$N$2)</f>
        <v>Хемија</v>
      </c>
      <c r="BI25" t="str">
        <f>IF('оцене ученика'!N26=1,"недовољан     1",IF('оцене ученика'!N26=2,"довољан     2",IF('оцене ученика'!N26=3,"добар     3",IF('оцене ученика'!N26=4,"врло добар     4",IF('оцене ученика'!N26=5,"одличан     5"," ")))))</f>
        <v>довољан     2</v>
      </c>
      <c r="BJ25" t="str">
        <f>IF('оцене ученика'!$O$2=0," ",'оцене ученика'!$O$2)</f>
        <v>Техничко и информатичко образовање</v>
      </c>
      <c r="BK25" t="str">
        <f>IF('оцене ученика'!O26=1,"недовољан     1",IF('оцене ученика'!O26=2,"довољан     2",IF('оцене ученика'!O26=3,"добар     3",IF('оцене ученика'!O26=4,"врло добар     4",IF('оцене ученика'!O26=5,"одличан     5"," ")))))</f>
        <v>довољан     2</v>
      </c>
      <c r="BL25" t="str">
        <f>IF('оцене ученика'!$P$2=0," ",'оцене ученика'!$P$2)</f>
        <v>Физичко васпитање</v>
      </c>
      <c r="BM25" t="str">
        <f>IF('оцене ученика'!P26=1,"недовољан     1",IF('оцене ученика'!P26=2,"довољан     2",IF('оцене ученика'!P26=3,"добар     3",IF('оцене ученика'!P26=4,"врло добар     4",IF('оцене ученика'!P26=5,"одличан     5"," ")))))</f>
        <v>одличан     5</v>
      </c>
      <c r="BN25" t="str">
        <f t="shared" si="0"/>
        <v>Француски језик</v>
      </c>
      <c r="BO25" t="str">
        <f>IF('оцене ученика'!Q26=1,"недовољан     1",IF('оцене ученика'!Q26=2,"довољан     2",IF('оцене ученика'!Q26=3,"добар     3",IF('оцене ученика'!Q26=4,"врло добар     4",IF('оцене ученика'!Q26=5,"одличан     5"," ")))))</f>
        <v>довољан     2</v>
      </c>
      <c r="BP25" t="str">
        <f t="shared" si="1"/>
        <v>одбојка</v>
      </c>
      <c r="BQ25" t="str">
        <f>IF('оцене ученика'!R26=1,"недовољан     1",IF('оцене ученика'!R26=2,"довољан     2",IF('оцене ученика'!R26=3,"добар     3",IF('оцене ученика'!R26=4,"врло добар     4",IF('оцене ученика'!R26=5,"одличан     5"," ")))))</f>
        <v>одличан     5</v>
      </c>
      <c r="BR25" t="str">
        <f t="shared" si="2"/>
        <v>Информатика и рачунарство</v>
      </c>
      <c r="BS25" t="str">
        <f>IF('оцене ученика'!S26=1,"недовољан     1",IF('оцене ученика'!S26=2,"довољан     2",IF('оцене ученика'!S26=3,"добар     3",IF('оцене ученика'!S26=4,"врло добар     4",IF('оцене ученика'!S26=5,"одличан     5"," ")))))</f>
        <v>врло добар     4</v>
      </c>
      <c r="BT25" t="str">
        <f t="shared" si="6"/>
        <v> </v>
      </c>
      <c r="BU25" t="str">
        <f>IF('оцене ученика'!T26=1,"недовољан     1",IF('оцене ученика'!T26=2,"довољан     2",IF('оцене ученика'!T26=3,"добар     3",IF('оцене ученика'!T26=4,"врло добар     4",IF('оцене ученика'!T26=5,"одличан     5"," ")))))</f>
        <v> </v>
      </c>
      <c r="BV25" t="str">
        <f>IF('оцене ученика'!$U$2=0," ",'оцене ученика'!$U$2)</f>
        <v> </v>
      </c>
      <c r="BW25" t="str">
        <f>IF('оцене ученика'!U26=1,"недовољан     1",IF('оцене ученика'!U26=2,"довољан     2",IF('оцене ученика'!U26=3,"добар     3",IF('оцене ученика'!U26=4,"врло добар     4",IF('оцене ученика'!U26=5,"одличан     5"," ")))))</f>
        <v> </v>
      </c>
      <c r="BX25" t="str">
        <f>IF('оцене ученика'!W26=0,IF('оцене ученика'!X26=0," ",'оцене ученика'!$X$2),'оцене ученика'!$W$2)</f>
        <v>Верска настава</v>
      </c>
      <c r="BY25" t="str">
        <f>IF(BX25='оцене ученика'!$W$2,'оцене ученика'!W26,IF('подаци о ученицима'!BX25='оцене ученика'!$X$2,'оцене ученика'!X26," "))</f>
        <v>истиче се</v>
      </c>
      <c r="BZ25" s="6" t="str">
        <f>IF('оцене ученика'!C30="пети",VLOOKUP('оцене ученика'!Y26,BZ42:CA46,2,FALSE),VLOOKUP('оцене ученика'!Y26,BZ36:CA40,2,FALSE))</f>
        <v>примерно     5</v>
      </c>
      <c r="CA25" t="str">
        <f>IF('оцене ученика'!AF26="Одличан","одличним",IF('оцене ученика'!AF26="Врло добар","врло добрим",IF('оцене ученика'!AF26="Добар","добрим",IF('оцене ученика'!AF26="Довољан","довољним",IF('оцене ученика'!AF26="Недовољан","недовољним"," ")))))</f>
        <v>добрим</v>
      </c>
      <c r="CB25" s="7">
        <f>'оцене ученика'!AE26</f>
        <v>2.6666666666666665</v>
      </c>
      <c r="CC25" s="7">
        <f t="shared" si="3"/>
        <v>2.67</v>
      </c>
      <c r="CD25" s="8">
        <f t="shared" si="7"/>
        <v>2.671</v>
      </c>
      <c r="CE25" t="str">
        <f t="shared" si="8"/>
        <v>2,67</v>
      </c>
      <c r="CF25">
        <f>'подаци о школи за сведочанство'!$D$7</f>
        <v>2016</v>
      </c>
      <c r="CG25" t="str">
        <f>IF('оцене ученика'!C30="пети","","(    )")</f>
        <v>(    )</v>
      </c>
    </row>
    <row r="26" spans="1:85" ht="12.75">
      <c r="A26" s="139">
        <f>'оцене ученика'!A27</f>
        <v>25</v>
      </c>
      <c r="B26" s="84" t="str">
        <f>'оцене ученика'!B27</f>
        <v>Стевановић</v>
      </c>
      <c r="C26" s="84" t="str">
        <f>'оцене ученика'!C27</f>
        <v>Катарина</v>
      </c>
      <c r="D26" s="207" t="s">
        <v>374</v>
      </c>
      <c r="E26" s="207" t="s">
        <v>375</v>
      </c>
      <c r="F26" s="126" t="s">
        <v>204</v>
      </c>
      <c r="G26" s="208" t="s">
        <v>372</v>
      </c>
      <c r="H26" s="208" t="s">
        <v>373</v>
      </c>
      <c r="I26" s="84" t="str">
        <f t="shared" si="4"/>
        <v>17.01.2002.</v>
      </c>
      <c r="J26" s="208" t="s">
        <v>359</v>
      </c>
      <c r="K26" s="208" t="s">
        <v>360</v>
      </c>
      <c r="L26" s="208" t="s">
        <v>361</v>
      </c>
      <c r="M26" s="92" t="s">
        <v>178</v>
      </c>
      <c r="N26" s="141" t="str">
        <f>'оцене ученика'!C30</f>
        <v>осми</v>
      </c>
      <c r="O26" s="92" t="s">
        <v>165</v>
      </c>
      <c r="P26" s="92" t="s">
        <v>179</v>
      </c>
      <c r="Q26" s="92" t="s">
        <v>133</v>
      </c>
      <c r="R26" s="213" t="s">
        <v>400</v>
      </c>
      <c r="S26" s="208" t="s">
        <v>382</v>
      </c>
      <c r="T26" s="206"/>
      <c r="U26" s="92"/>
      <c r="V26" s="206"/>
      <c r="W26" s="92"/>
      <c r="X26" s="206"/>
      <c r="Y26" s="92"/>
      <c r="Z26" s="126"/>
      <c r="AA26" s="92" t="s">
        <v>224</v>
      </c>
      <c r="AB26" s="92"/>
      <c r="AC26" s="92"/>
      <c r="AD26" s="92"/>
      <c r="AE26" s="92"/>
      <c r="AF26" t="str">
        <f>'подаци о школи за сведочанство'!$B$1</f>
        <v>Академик Миленко Шушић</v>
      </c>
      <c r="AG26" t="str">
        <f>'подаци о школи за сведочанство'!$B$2</f>
        <v>Гуча</v>
      </c>
      <c r="AH26" t="str">
        <f>'подаци о школи за сведочанство'!$B$3</f>
        <v>Лучани</v>
      </c>
      <c r="AI26" t="str">
        <f>'подаци о школи за сведочанство'!$B$4</f>
        <v>022-05-49/2013-07</v>
      </c>
      <c r="AJ26" t="str">
        <f>'подаци о школи за сведочанство'!$B$5</f>
        <v>21.03.2014.</v>
      </c>
      <c r="AK26" t="str">
        <f>'подаци о школи за сведочанство'!$B$6</f>
        <v>Министарство просвете, науке и технолошког развоја</v>
      </c>
      <c r="AL26">
        <f>'подаци о школи за сведочанство'!$B$7</f>
        <v>2015</v>
      </c>
      <c r="AM26" t="str">
        <f t="shared" si="5"/>
        <v>--</v>
      </c>
      <c r="AN26" t="str">
        <f>'оцене ученика'!$D$2</f>
        <v>Српски језик</v>
      </c>
      <c r="AO26" s="6" t="str">
        <f>IF('оцене ученика'!D27=1,"недовољан     1",IF('оцене ученика'!D27=2,"довољан     2",IF('оцене ученика'!D27=3,"добар     3",IF('оцене ученика'!D27=4,"врло добар     4",IF('оцене ученика'!D27=5,"одличан     5"," ")))))</f>
        <v>добар     3</v>
      </c>
      <c r="AP26" t="str">
        <f>IF('оцене ученика'!$E$2=0," ",'оцене ученика'!$E$2)</f>
        <v> </v>
      </c>
      <c r="AQ26" t="str">
        <f>IF('оцене ученика'!E27=1,"недовољан     1",IF('оцене ученика'!E27=2,"довољан     2",IF('оцене ученика'!E27=3,"добар     3",IF('оцене ученика'!E27=4,"врло добар     4",IF('оцене ученика'!E27=5,"одличан     5"," ")))))</f>
        <v> </v>
      </c>
      <c r="AR26" t="str">
        <f>IF('оцене ученика'!$F$2=0," ",'оцене ученика'!$F$2)</f>
        <v>Енглески</v>
      </c>
      <c r="AS26" t="str">
        <f>IF('оцене ученика'!F27=1,"недовољан     1",IF('оцене ученика'!F27=2,"довољан     2",IF('оцене ученика'!F27=3,"добар     3",IF('оцене ученика'!F27=4,"врло добар     4",IF('оцене ученика'!F27=5,"одличан     5"," ")))))</f>
        <v>довољан     2</v>
      </c>
      <c r="AT26" t="str">
        <f>IF('оцене ученика'!$G$2=0," ",'оцене ученика'!$G$2)</f>
        <v>Ликовна култура</v>
      </c>
      <c r="AU26" t="str">
        <f>IF('оцене ученика'!G27=1,"недовољан     1",IF('оцене ученика'!G27=2,"довољан     2",IF('оцене ученика'!G27=3,"добар     3",IF('оцене ученика'!G27=4,"врло добар     4",IF('оцене ученика'!G27=5,"одличан     5"," ")))))</f>
        <v>врло добар     4</v>
      </c>
      <c r="AV26" t="str">
        <f>IF('оцене ученика'!$H$2=0," ",'оцене ученика'!$H$2)</f>
        <v>Музичка култура</v>
      </c>
      <c r="AW26" t="str">
        <f>IF('оцене ученика'!H27=1,"недовољан     1",IF('оцене ученика'!H27=2,"довољан     2",IF('оцене ученика'!H27=3,"добар     3",IF('оцене ученика'!H27=4,"врло добар     4",IF('оцене ученика'!H27=5,"одличан     5"," ")))))</f>
        <v>одличан     5</v>
      </c>
      <c r="AX26" t="str">
        <f>IF('оцене ученика'!$I$2=0," ",'оцене ученика'!$I$2)</f>
        <v>Историја</v>
      </c>
      <c r="AY26" t="str">
        <f>IF('оцене ученика'!I27=1,"недовољан     1",IF('оцене ученика'!I27=2,"довољан     2",IF('оцене ученика'!I27=3,"добар     3",IF('оцене ученика'!I27=4,"врло добар     4",IF('оцене ученика'!I27=5,"одличан     5"," ")))))</f>
        <v>добар     3</v>
      </c>
      <c r="AZ26" t="str">
        <f>IF('оцене ученика'!$J$2=0," ",'оцене ученика'!$J$2)</f>
        <v>Географија</v>
      </c>
      <c r="BA26" t="str">
        <f>IF('оцене ученика'!J27=1,"недовољан     1",IF('оцене ученика'!J27=2,"довољан     2",IF('оцене ученика'!J27=3,"добар     3",IF('оцене ученика'!J27=4,"врло добар     4",IF('оцене ученика'!J27=5,"одличан     5"," ")))))</f>
        <v>добар     3</v>
      </c>
      <c r="BB26" t="str">
        <f>IF('оцене ученика'!$K$2=0," ",'оцене ученика'!$K$2)</f>
        <v>Физика</v>
      </c>
      <c r="BC26" t="str">
        <f>IF('оцене ученика'!K27=1,"недовољан     1",IF('оцене ученика'!K27=2,"довољан     2",IF('оцене ученика'!K27=3,"добар     3",IF('оцене ученика'!K27=4,"врло добар     4",IF('оцене ученика'!K27=5,"одличан     5"," ")))))</f>
        <v>добар     3</v>
      </c>
      <c r="BD26" t="str">
        <f>IF('оцене ученика'!$L$2=0," ",'оцене ученика'!$L$2)</f>
        <v>Математика</v>
      </c>
      <c r="BE26" t="str">
        <f>IF('оцене ученика'!L27=1,"недовољан     1",IF('оцене ученика'!L27=2,"довољан     2",IF('оцене ученика'!L27=3,"добар     3",IF('оцене ученика'!L27=4,"врло добар     4",IF('оцене ученика'!L27=5,"одличан     5"," ")))))</f>
        <v>довољан     2</v>
      </c>
      <c r="BF26" t="str">
        <f>IF('оцене ученика'!$M$2=0," ",'оцене ученика'!$M$2)</f>
        <v>Биологија</v>
      </c>
      <c r="BG26" t="str">
        <f>IF('оцене ученика'!M27=1,"недовољан     1",IF('оцене ученика'!M27=2,"довољан     2",IF('оцене ученика'!M27=3,"добар     3",IF('оцене ученика'!M27=4,"врло добар     4",IF('оцене ученика'!M27=5,"одличан     5"," ")))))</f>
        <v>врло добар     4</v>
      </c>
      <c r="BH26" t="str">
        <f>IF('оцене ученика'!$N$2=0," ",'оцене ученика'!$N$2)</f>
        <v>Хемија</v>
      </c>
      <c r="BI26" t="str">
        <f>IF('оцене ученика'!N27=1,"недовољан     1",IF('оцене ученика'!N27=2,"довољан     2",IF('оцене ученика'!N27=3,"добар     3",IF('оцене ученика'!N27=4,"врло добар     4",IF('оцене ученика'!N27=5,"одличан     5"," ")))))</f>
        <v>добар     3</v>
      </c>
      <c r="BJ26" t="str">
        <f>IF('оцене ученика'!$O$2=0," ",'оцене ученика'!$O$2)</f>
        <v>Техничко и информатичко образовање</v>
      </c>
      <c r="BK26" t="str">
        <f>IF('оцене ученика'!O27=1,"недовољан     1",IF('оцене ученика'!O27=2,"довољан     2",IF('оцене ученика'!O27=3,"добар     3",IF('оцене ученика'!O27=4,"врло добар     4",IF('оцене ученика'!O27=5,"одличан     5"," ")))))</f>
        <v>одличан     5</v>
      </c>
      <c r="BL26" t="str">
        <f>IF('оцене ученика'!$P$2=0," ",'оцене ученика'!$P$2)</f>
        <v>Физичко васпитање</v>
      </c>
      <c r="BM26" t="str">
        <f>IF('оцене ученика'!P27=1,"недовољан     1",IF('оцене ученика'!P27=2,"довољан     2",IF('оцене ученика'!P27=3,"добар     3",IF('оцене ученика'!P27=4,"врло добар     4",IF('оцене ученика'!P27=5,"одличан     5"," ")))))</f>
        <v>одличан     5</v>
      </c>
      <c r="BN26" t="str">
        <f t="shared" si="0"/>
        <v>Француски језик</v>
      </c>
      <c r="BO26" t="str">
        <f>IF('оцене ученика'!Q27=1,"недовољан     1",IF('оцене ученика'!Q27=2,"довољан     2",IF('оцене ученика'!Q27=3,"добар     3",IF('оцене ученика'!Q27=4,"врло добар     4",IF('оцене ученика'!Q27=5,"одличан     5"," ")))))</f>
        <v>врло добар     4</v>
      </c>
      <c r="BP26" t="str">
        <f t="shared" si="1"/>
        <v>одбојка</v>
      </c>
      <c r="BQ26" t="str">
        <f>IF('оцене ученика'!R27=1,"недовољан     1",IF('оцене ученика'!R27=2,"довољан     2",IF('оцене ученика'!R27=3,"добар     3",IF('оцене ученика'!R27=4,"врло добар     4",IF('оцене ученика'!R27=5,"одличан     5"," ")))))</f>
        <v>одличан     5</v>
      </c>
      <c r="BR26" t="str">
        <f t="shared" si="2"/>
        <v>Информатика и рачунарство</v>
      </c>
      <c r="BS26" t="str">
        <f>IF('оцене ученика'!S27=1,"недовољан     1",IF('оцене ученика'!S27=2,"довољан     2",IF('оцене ученика'!S27=3,"добар     3",IF('оцене ученика'!S27=4,"врло добар     4",IF('оцене ученика'!S27=5,"одличан     5"," ")))))</f>
        <v>одличан     5</v>
      </c>
      <c r="BT26" t="str">
        <f t="shared" si="6"/>
        <v> </v>
      </c>
      <c r="BU26" t="str">
        <f>IF('оцене ученика'!T27=1,"недовољан     1",IF('оцене ученика'!T27=2,"довољан     2",IF('оцене ученика'!T27=3,"добар     3",IF('оцене ученика'!T27=4,"врло добар     4",IF('оцене ученика'!T27=5,"одличан     5"," ")))))</f>
        <v> </v>
      </c>
      <c r="BV26" t="str">
        <f>IF('оцене ученика'!$U$2=0," ",'оцене ученика'!$U$2)</f>
        <v> </v>
      </c>
      <c r="BW26" t="str">
        <f>IF('оцене ученика'!U27=1,"недовољан     1",IF('оцене ученика'!U27=2,"довољан     2",IF('оцене ученика'!U27=3,"добар     3",IF('оцене ученика'!U27=4,"врло добар     4",IF('оцене ученика'!U27=5,"одличан     5"," ")))))</f>
        <v> </v>
      </c>
      <c r="BX26" t="str">
        <f>IF('оцене ученика'!W27=0,IF('оцене ученика'!X27=0," ",'оцене ученика'!$X$2),'оцене ученика'!$W$2)</f>
        <v>Верска настава</v>
      </c>
      <c r="BY26" t="str">
        <f>IF(BX26='оцене ученика'!$W$2,'оцене ученика'!W27,IF('подаци о ученицима'!BX26='оцене ученика'!$X$2,'оцене ученика'!X27," "))</f>
        <v>истиче се</v>
      </c>
      <c r="BZ26" s="6" t="str">
        <f>IF('оцене ученика'!C30="пети",VLOOKUP('оцене ученика'!Y27,BZ42:CA46,2,FALSE),VLOOKUP('оцене ученика'!Y27,BZ36:CA40,2,FALSE))</f>
        <v>примерно     5</v>
      </c>
      <c r="CA26" t="str">
        <f>IF('оцене ученика'!AF27="Одличан","одличним",IF('оцене ученика'!AF27="Врло добар","врло добрим",IF('оцене ученика'!AF27="Добар","добрим",IF('оцене ученика'!AF27="Довољан","довољним",IF('оцене ученика'!AF27="Недовољан","недовољним"," ")))))</f>
        <v>врло добрим</v>
      </c>
      <c r="CB26" s="7">
        <f>'оцене ученика'!AE27</f>
        <v>3.7333333333333334</v>
      </c>
      <c r="CC26" s="7">
        <f t="shared" si="3"/>
        <v>3.73</v>
      </c>
      <c r="CD26" s="8">
        <f t="shared" si="7"/>
        <v>3.731</v>
      </c>
      <c r="CE26" t="str">
        <f t="shared" si="8"/>
        <v>3,73</v>
      </c>
      <c r="CF26">
        <f>'подаци о школи за сведочанство'!$D$7</f>
        <v>2016</v>
      </c>
      <c r="CG26" t="str">
        <f>IF('оцене ученика'!C30="пети","","(    )")</f>
        <v>(    )</v>
      </c>
    </row>
    <row r="27" spans="1:85" ht="12.75">
      <c r="A27" s="139">
        <f>'оцене ученика'!A28</f>
        <v>26</v>
      </c>
      <c r="B27" s="84" t="str">
        <f>'оцене ученика'!B28</f>
        <v>Стевановић</v>
      </c>
      <c r="C27" s="84" t="str">
        <f>'оцене ученика'!C28</f>
        <v>Марко</v>
      </c>
      <c r="D27" s="207" t="s">
        <v>295</v>
      </c>
      <c r="E27" s="207" t="s">
        <v>296</v>
      </c>
      <c r="F27" s="126" t="s">
        <v>203</v>
      </c>
      <c r="G27" s="208" t="s">
        <v>297</v>
      </c>
      <c r="H27" s="208" t="s">
        <v>298</v>
      </c>
      <c r="I27" s="84" t="str">
        <f t="shared" si="4"/>
        <v>20.08.2001.</v>
      </c>
      <c r="J27" s="92" t="s">
        <v>284</v>
      </c>
      <c r="K27" s="208" t="s">
        <v>291</v>
      </c>
      <c r="L27" s="92" t="s">
        <v>284</v>
      </c>
      <c r="M27" s="92" t="s">
        <v>178</v>
      </c>
      <c r="N27" s="141" t="str">
        <f>'оцене ученика'!C30</f>
        <v>осми</v>
      </c>
      <c r="O27" s="92" t="s">
        <v>165</v>
      </c>
      <c r="P27" s="92" t="s">
        <v>179</v>
      </c>
      <c r="Q27" s="92" t="s">
        <v>133</v>
      </c>
      <c r="R27" s="213" t="s">
        <v>401</v>
      </c>
      <c r="S27" s="208" t="s">
        <v>382</v>
      </c>
      <c r="T27" s="206"/>
      <c r="U27" s="92"/>
      <c r="V27" s="206"/>
      <c r="W27" s="92"/>
      <c r="X27" s="206"/>
      <c r="Y27" s="92"/>
      <c r="Z27" s="126"/>
      <c r="AA27" s="92" t="s">
        <v>224</v>
      </c>
      <c r="AB27" s="92"/>
      <c r="AC27" s="92"/>
      <c r="AD27" s="92"/>
      <c r="AE27" s="92"/>
      <c r="AF27" t="str">
        <f>'подаци о школи за сведочанство'!$B$1</f>
        <v>Академик Миленко Шушић</v>
      </c>
      <c r="AG27" t="str">
        <f>'подаци о школи за сведочанство'!$B$2</f>
        <v>Гуча</v>
      </c>
      <c r="AH27" t="str">
        <f>'подаци о школи за сведочанство'!$B$3</f>
        <v>Лучани</v>
      </c>
      <c r="AI27" t="str">
        <f>'подаци о школи за сведочанство'!$B$4</f>
        <v>022-05-49/2013-07</v>
      </c>
      <c r="AJ27" t="str">
        <f>'подаци о школи за сведочанство'!$B$5</f>
        <v>21.03.2014.</v>
      </c>
      <c r="AK27" t="str">
        <f>'подаци о школи за сведочанство'!$B$6</f>
        <v>Министарство просвете, науке и технолошког развоја</v>
      </c>
      <c r="AL27">
        <f>'подаци о школи за сведочанство'!$B$7</f>
        <v>2015</v>
      </c>
      <c r="AM27">
        <f t="shared" si="5"/>
      </c>
      <c r="AN27" t="str">
        <f>'оцене ученика'!$D$2</f>
        <v>Српски језик</v>
      </c>
      <c r="AO27" s="6" t="str">
        <f>IF('оцене ученика'!D28=1,"недовољан     1",IF('оцене ученика'!D28=2,"довољан     2",IF('оцене ученика'!D28=3,"добар     3",IF('оцене ученика'!D28=4,"врло добар     4",IF('оцене ученика'!D28=5,"одличан     5"," ")))))</f>
        <v>врло добар     4</v>
      </c>
      <c r="AP27" t="str">
        <f>IF('оцене ученика'!$E$2=0," ",'оцене ученика'!$E$2)</f>
        <v> </v>
      </c>
      <c r="AQ27" t="str">
        <f>IF('оцене ученика'!E28=1,"недовољан     1",IF('оцене ученика'!E28=2,"довољан     2",IF('оцене ученика'!E28=3,"добар     3",IF('оцене ученика'!E28=4,"врло добар     4",IF('оцене ученика'!E28=5,"одличан     5"," ")))))</f>
        <v> </v>
      </c>
      <c r="AR27" t="str">
        <f>IF('оцене ученика'!$F$2=0," ",'оцене ученика'!$F$2)</f>
        <v>Енглески</v>
      </c>
      <c r="AS27" t="str">
        <f>IF('оцене ученика'!F28=1,"недовољан     1",IF('оцене ученика'!F28=2,"довољан     2",IF('оцене ученика'!F28=3,"добар     3",IF('оцене ученика'!F28=4,"врло добар     4",IF('оцене ученика'!F28=5,"одличан     5"," ")))))</f>
        <v>одличан     5</v>
      </c>
      <c r="AT27" t="str">
        <f>IF('оцене ученика'!$G$2=0," ",'оцене ученика'!$G$2)</f>
        <v>Ликовна култура</v>
      </c>
      <c r="AU27" t="str">
        <f>IF('оцене ученика'!G28=1,"недовољан     1",IF('оцене ученика'!G28=2,"довољан     2",IF('оцене ученика'!G28=3,"добар     3",IF('оцене ученика'!G28=4,"врло добар     4",IF('оцене ученика'!G28=5,"одличан     5"," ")))))</f>
        <v>одличан     5</v>
      </c>
      <c r="AV27" t="str">
        <f>IF('оцене ученика'!$H$2=0," ",'оцене ученика'!$H$2)</f>
        <v>Музичка култура</v>
      </c>
      <c r="AW27" t="str">
        <f>IF('оцене ученика'!H28=1,"недовољан     1",IF('оцене ученика'!H28=2,"довољан     2",IF('оцене ученика'!H28=3,"добар     3",IF('оцене ученика'!H28=4,"врло добар     4",IF('оцене ученика'!H28=5,"одличан     5"," ")))))</f>
        <v>одличан     5</v>
      </c>
      <c r="AX27" t="str">
        <f>IF('оцене ученика'!$I$2=0," ",'оцене ученика'!$I$2)</f>
        <v>Историја</v>
      </c>
      <c r="AY27" t="str">
        <f>IF('оцене ученика'!I28=1,"недовољан     1",IF('оцене ученика'!I28=2,"довољан     2",IF('оцене ученика'!I28=3,"добар     3",IF('оцене ученика'!I28=4,"врло добар     4",IF('оцене ученика'!I28=5,"одличан     5"," ")))))</f>
        <v>одличан     5</v>
      </c>
      <c r="AZ27" t="str">
        <f>IF('оцене ученика'!$J$2=0," ",'оцене ученика'!$J$2)</f>
        <v>Географија</v>
      </c>
      <c r="BA27" t="str">
        <f>IF('оцене ученика'!J28=1,"недовољан     1",IF('оцене ученика'!J28=2,"довољан     2",IF('оцене ученика'!J28=3,"добар     3",IF('оцене ученика'!J28=4,"врло добар     4",IF('оцене ученика'!J28=5,"одличан     5"," ")))))</f>
        <v>одличан     5</v>
      </c>
      <c r="BB27" t="str">
        <f>IF('оцене ученика'!$K$2=0," ",'оцене ученика'!$K$2)</f>
        <v>Физика</v>
      </c>
      <c r="BC27" t="str">
        <f>IF('оцене ученика'!K28=1,"недовољан     1",IF('оцене ученика'!K28=2,"довољан     2",IF('оцене ученика'!K28=3,"добар     3",IF('оцене ученика'!K28=4,"врло добар     4",IF('оцене ученика'!K28=5,"одличан     5"," ")))))</f>
        <v>врло добар     4</v>
      </c>
      <c r="BD27" t="str">
        <f>IF('оцене ученика'!$L$2=0," ",'оцене ученика'!$L$2)</f>
        <v>Математика</v>
      </c>
      <c r="BE27" t="str">
        <f>IF('оцене ученика'!L28=1,"недовољан     1",IF('оцене ученика'!L28=2,"довољан     2",IF('оцене ученика'!L28=3,"добар     3",IF('оцене ученика'!L28=4,"врло добар     4",IF('оцене ученика'!L28=5,"одличан     5"," ")))))</f>
        <v>добар     3</v>
      </c>
      <c r="BF27" t="str">
        <f>IF('оцене ученика'!$M$2=0," ",'оцене ученика'!$M$2)</f>
        <v>Биологија</v>
      </c>
      <c r="BG27" t="str">
        <f>IF('оцене ученика'!M28=1,"недовољан     1",IF('оцене ученика'!M28=2,"довољан     2",IF('оцене ученика'!M28=3,"добар     3",IF('оцене ученика'!M28=4,"врло добар     4",IF('оцене ученика'!M28=5,"одличан     5"," ")))))</f>
        <v>одличан     5</v>
      </c>
      <c r="BH27" t="str">
        <f>IF('оцене ученика'!$N$2=0," ",'оцене ученика'!$N$2)</f>
        <v>Хемија</v>
      </c>
      <c r="BI27" t="str">
        <f>IF('оцене ученика'!N28=1,"недовољан     1",IF('оцене ученика'!N28=2,"довољан     2",IF('оцене ученика'!N28=3,"добар     3",IF('оцене ученика'!N28=4,"врло добар     4",IF('оцене ученика'!N28=5,"одличан     5"," ")))))</f>
        <v>добар     3</v>
      </c>
      <c r="BJ27" t="str">
        <f>IF('оцене ученика'!$O$2=0," ",'оцене ученика'!$O$2)</f>
        <v>Техничко и информатичко образовање</v>
      </c>
      <c r="BK27" t="str">
        <f>IF('оцене ученика'!O28=1,"недовољан     1",IF('оцене ученика'!O28=2,"довољан     2",IF('оцене ученика'!O28=3,"добар     3",IF('оцене ученика'!O28=4,"врло добар     4",IF('оцене ученика'!O28=5,"одличан     5"," ")))))</f>
        <v>одличан     5</v>
      </c>
      <c r="BL27" t="str">
        <f>IF('оцене ученика'!$P$2=0," ",'оцене ученика'!$P$2)</f>
        <v>Физичко васпитање</v>
      </c>
      <c r="BM27" t="str">
        <f>IF('оцене ученика'!P28=1,"недовољан     1",IF('оцене ученика'!P28=2,"довољан     2",IF('оцене ученика'!P28=3,"добар     3",IF('оцене ученика'!P28=4,"врло добар     4",IF('оцене ученика'!P28=5,"одличан     5"," ")))))</f>
        <v>одличан     5</v>
      </c>
      <c r="BN27" t="str">
        <f t="shared" si="0"/>
        <v>Француски језик</v>
      </c>
      <c r="BO27" t="str">
        <f>IF('оцене ученика'!Q28=1,"недовољан     1",IF('оцене ученика'!Q28=2,"довољан     2",IF('оцене ученика'!Q28=3,"добар     3",IF('оцене ученика'!Q28=4,"врло добар     4",IF('оцене ученика'!Q28=5,"одличан     5"," ")))))</f>
        <v>врло добар     4</v>
      </c>
      <c r="BP27" t="str">
        <f t="shared" si="1"/>
        <v>одбојка</v>
      </c>
      <c r="BQ27" t="str">
        <f>IF('оцене ученика'!R28=1,"недовољан     1",IF('оцене ученика'!R28=2,"довољан     2",IF('оцене ученика'!R28=3,"добар     3",IF('оцене ученика'!R28=4,"врло добар     4",IF('оцене ученика'!R28=5,"одличан     5"," ")))))</f>
        <v>одличан     5</v>
      </c>
      <c r="BR27" t="str">
        <f t="shared" si="2"/>
        <v>Информатика и рачунарство</v>
      </c>
      <c r="BS27" t="str">
        <f>IF('оцене ученика'!S28=1,"недовољан     1",IF('оцене ученика'!S28=2,"довољан     2",IF('оцене ученика'!S28=3,"добар     3",IF('оцене ученика'!S28=4,"врло добар     4",IF('оцене ученика'!S28=5,"одличан     5"," ")))))</f>
        <v>врло добар     4</v>
      </c>
      <c r="BT27" t="str">
        <f t="shared" si="6"/>
        <v> </v>
      </c>
      <c r="BU27" t="str">
        <f>IF('оцене ученика'!T28=1,"недовољан     1",IF('оцене ученика'!T28=2,"довољан     2",IF('оцене ученика'!T28=3,"добар     3",IF('оцене ученика'!T28=4,"врло добар     4",IF('оцене ученика'!T28=5,"одличан     5"," ")))))</f>
        <v> </v>
      </c>
      <c r="BV27" t="str">
        <f>IF('оцене ученика'!$U$2=0," ",'оцене ученика'!$U$2)</f>
        <v> </v>
      </c>
      <c r="BW27" t="str">
        <f>IF('оцене ученика'!U28=1,"недовољан     1",IF('оцене ученика'!U28=2,"довољан     2",IF('оцене ученика'!U28=3,"добар     3",IF('оцене ученика'!U28=4,"врло добар     4",IF('оцене ученика'!U28=5,"одличан     5"," ")))))</f>
        <v> </v>
      </c>
      <c r="BX27" t="str">
        <f>IF('оцене ученика'!W28=0,IF('оцене ученика'!X28=0," ",'оцене ученика'!$X$2),'оцене ученика'!$W$2)</f>
        <v>Верска настава</v>
      </c>
      <c r="BY27" t="str">
        <f>IF(BX27='оцене ученика'!$W$2,'оцене ученика'!W28,IF('подаци о ученицима'!BX27='оцене ученика'!$X$2,'оцене ученика'!X28," "))</f>
        <v>истиче се</v>
      </c>
      <c r="BZ27" s="6" t="str">
        <f>IF('оцене ученика'!C30="пети",VLOOKUP('оцене ученика'!Y28,BZ42:CA46,2,FALSE),VLOOKUP('оцене ученика'!Y28,BZ36:CA40,2,FALSE))</f>
        <v>примерно     5</v>
      </c>
      <c r="CA27" t="str">
        <f>IF('оцене ученика'!AF28="Одличан","одличним",IF('оцене ученика'!AF28="Врло добар","врло добрим",IF('оцене ученика'!AF28="Добар","добрим",IF('оцене ученика'!AF28="Довољан","довољним",IF('оцене ученика'!AF28="Недовољан","недовољним"," ")))))</f>
        <v>одличним</v>
      </c>
      <c r="CB27" s="7">
        <f>'оцене ученика'!AE28</f>
        <v>4.533333333333333</v>
      </c>
      <c r="CC27" s="7">
        <f t="shared" si="3"/>
        <v>4.53</v>
      </c>
      <c r="CD27" s="8">
        <f t="shared" si="7"/>
        <v>4.531000000000001</v>
      </c>
      <c r="CE27" t="str">
        <f t="shared" si="8"/>
        <v>4,53</v>
      </c>
      <c r="CF27">
        <f>'подаци о школи за сведочанство'!$D$7</f>
        <v>2016</v>
      </c>
      <c r="CG27" t="str">
        <f>IF('оцене ученика'!C30="пети","","(    )")</f>
        <v>(    )</v>
      </c>
    </row>
    <row r="28" spans="18:30" ht="12" customHeight="1" thickBot="1">
      <c r="R28" s="153" t="s">
        <v>226</v>
      </c>
      <c r="S28" s="154"/>
      <c r="T28" s="155" t="s">
        <v>225</v>
      </c>
      <c r="U28" s="156"/>
      <c r="V28" s="157" t="s">
        <v>227</v>
      </c>
      <c r="W28" s="158"/>
      <c r="X28" s="150"/>
      <c r="Y28" s="151"/>
      <c r="Z28" s="151" t="s">
        <v>228</v>
      </c>
      <c r="AA28" s="151"/>
      <c r="AB28" s="151"/>
      <c r="AC28" s="151"/>
      <c r="AD28" s="152"/>
    </row>
    <row r="29" ht="12" customHeight="1"/>
    <row r="30" ht="12" customHeight="1"/>
    <row r="31" spans="6:24" ht="12" customHeight="1" hidden="1">
      <c r="F31" s="87" t="s">
        <v>203</v>
      </c>
      <c r="N31" t="s">
        <v>207</v>
      </c>
      <c r="O31" t="s">
        <v>163</v>
      </c>
      <c r="P31" t="s">
        <v>179</v>
      </c>
      <c r="Q31" t="s">
        <v>131</v>
      </c>
      <c r="R31" t="s">
        <v>240</v>
      </c>
      <c r="T31" s="119" t="s">
        <v>240</v>
      </c>
      <c r="V31" s="119" t="s">
        <v>240</v>
      </c>
      <c r="X31" s="119" t="s">
        <v>240</v>
      </c>
    </row>
    <row r="32" spans="6:17" ht="12" customHeight="1" hidden="1">
      <c r="F32" s="87" t="s">
        <v>204</v>
      </c>
      <c r="N32" t="s">
        <v>208</v>
      </c>
      <c r="O32" t="s">
        <v>164</v>
      </c>
      <c r="P32" t="s">
        <v>216</v>
      </c>
      <c r="Q32" t="s">
        <v>132</v>
      </c>
    </row>
    <row r="33" spans="14:17" ht="12" customHeight="1" hidden="1">
      <c r="N33" t="s">
        <v>209</v>
      </c>
      <c r="O33" t="s">
        <v>165</v>
      </c>
      <c r="P33" t="s">
        <v>217</v>
      </c>
      <c r="Q33" t="s">
        <v>133</v>
      </c>
    </row>
    <row r="34" spans="14:17" ht="12" customHeight="1" hidden="1">
      <c r="N34" t="s">
        <v>210</v>
      </c>
      <c r="O34" t="s">
        <v>166</v>
      </c>
      <c r="P34" t="s">
        <v>218</v>
      </c>
      <c r="Q34" t="s">
        <v>134</v>
      </c>
    </row>
    <row r="35" spans="15:79" ht="12" customHeight="1" hidden="1">
      <c r="O35" t="s">
        <v>167</v>
      </c>
      <c r="P35" t="s">
        <v>219</v>
      </c>
      <c r="Q35" t="s">
        <v>177</v>
      </c>
      <c r="BZ35" s="6" t="s">
        <v>214</v>
      </c>
      <c r="CA35" t="s">
        <v>215</v>
      </c>
    </row>
    <row r="36" spans="15:79" ht="12" customHeight="1" hidden="1">
      <c r="O36" t="s">
        <v>168</v>
      </c>
      <c r="P36" t="s">
        <v>220</v>
      </c>
      <c r="Q36" t="s">
        <v>135</v>
      </c>
      <c r="BZ36" s="6">
        <v>5</v>
      </c>
      <c r="CA36" t="s">
        <v>229</v>
      </c>
    </row>
    <row r="37" spans="16:79" ht="12" customHeight="1" hidden="1">
      <c r="P37" t="s">
        <v>221</v>
      </c>
      <c r="Q37" t="s">
        <v>136</v>
      </c>
      <c r="BZ37" s="6">
        <v>4</v>
      </c>
      <c r="CA37" t="s">
        <v>230</v>
      </c>
    </row>
    <row r="38" spans="16:79" ht="12" customHeight="1" hidden="1">
      <c r="P38" t="s">
        <v>222</v>
      </c>
      <c r="Q38" t="s">
        <v>137</v>
      </c>
      <c r="BZ38" s="6">
        <v>3</v>
      </c>
      <c r="CA38" t="s">
        <v>231</v>
      </c>
    </row>
    <row r="39" spans="16:79" ht="12" customHeight="1" hidden="1">
      <c r="P39" t="s">
        <v>223</v>
      </c>
      <c r="BZ39" s="6">
        <v>2</v>
      </c>
      <c r="CA39" t="s">
        <v>232</v>
      </c>
    </row>
    <row r="40" spans="78:79" ht="12" customHeight="1" hidden="1">
      <c r="BZ40" s="6">
        <v>1</v>
      </c>
      <c r="CA40" t="s">
        <v>233</v>
      </c>
    </row>
    <row r="41" spans="78:79" ht="12" customHeight="1" hidden="1">
      <c r="BZ41" s="6" t="s">
        <v>214</v>
      </c>
      <c r="CA41" t="s">
        <v>213</v>
      </c>
    </row>
    <row r="42" spans="78:79" ht="12.75" hidden="1">
      <c r="BZ42" s="6">
        <v>5</v>
      </c>
      <c r="CA42" t="s">
        <v>235</v>
      </c>
    </row>
    <row r="43" spans="78:79" ht="12.75" hidden="1">
      <c r="BZ43" s="6">
        <v>4</v>
      </c>
      <c r="CA43" t="s">
        <v>236</v>
      </c>
    </row>
    <row r="44" spans="78:79" ht="12.75" hidden="1">
      <c r="BZ44" s="6">
        <v>3</v>
      </c>
      <c r="CA44" t="s">
        <v>237</v>
      </c>
    </row>
    <row r="45" spans="78:79" ht="12.75" hidden="1">
      <c r="BZ45" s="6">
        <v>2</v>
      </c>
      <c r="CA45" t="s">
        <v>238</v>
      </c>
    </row>
    <row r="46" spans="78:79" ht="12.75" hidden="1">
      <c r="BZ46" s="6">
        <v>1</v>
      </c>
      <c r="CA46" t="s">
        <v>239</v>
      </c>
    </row>
    <row r="47" ht="12.75" hidden="1"/>
    <row r="48" ht="12.75" hidden="1"/>
    <row r="49" ht="12.75" hidden="1"/>
    <row r="50" ht="12.75" hidden="1"/>
  </sheetData>
  <sheetProtection/>
  <dataValidations count="5">
    <dataValidation type="list" allowBlank="1" showInputMessage="1" showErrorMessage="1" sqref="O2:O27">
      <formula1>$O$31:$O$36</formula1>
    </dataValidation>
    <dataValidation type="list" allowBlank="1" showInputMessage="1" showErrorMessage="1" sqref="Q2:Q27">
      <formula1>$Q$31:$Q$38</formula1>
    </dataValidation>
    <dataValidation type="list" allowBlank="1" showInputMessage="1" showErrorMessage="1" sqref="P2:P27">
      <formula1>$P$31:$P$45</formula1>
    </dataValidation>
    <dataValidation type="list" allowBlank="1" showInputMessage="1" showErrorMessage="1" sqref="F2:F27">
      <formula1>$F$31:$F$32</formula1>
    </dataValidation>
    <dataValidation type="list" allowBlank="1" showInputMessage="1" showErrorMessage="1" sqref="N2:N27">
      <formula1>$N$31:$N$34</formula1>
    </dataValidation>
  </dataValidations>
  <printOptions/>
  <pageMargins left="0.75" right="0.75" top="1" bottom="1" header="0.5" footer="0.5"/>
  <pageSetup horizontalDpi="600" verticalDpi="600" orientation="portrait" paperSize="9" r:id="rId3"/>
  <ignoredErrors>
    <ignoredError sqref="F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2.57421875" style="0" customWidth="1"/>
    <col min="2" max="2" width="65.57421875" style="0" customWidth="1"/>
    <col min="3" max="3" width="1.7109375" style="0" customWidth="1"/>
    <col min="4" max="4" width="6.8515625" style="0" customWidth="1"/>
  </cols>
  <sheetData>
    <row r="1" spans="1:4" ht="12.75">
      <c r="A1" s="128" t="s">
        <v>110</v>
      </c>
      <c r="B1" s="92" t="s">
        <v>285</v>
      </c>
      <c r="C1" s="128"/>
      <c r="D1" s="128"/>
    </row>
    <row r="2" spans="1:4" ht="12.75">
      <c r="A2" s="128" t="s">
        <v>169</v>
      </c>
      <c r="B2" s="92" t="s">
        <v>286</v>
      </c>
      <c r="C2" s="128"/>
      <c r="D2" s="128"/>
    </row>
    <row r="3" spans="1:4" ht="12.75">
      <c r="A3" s="128" t="s">
        <v>111</v>
      </c>
      <c r="B3" s="92" t="s">
        <v>287</v>
      </c>
      <c r="C3" s="128"/>
      <c r="D3" s="128"/>
    </row>
    <row r="4" spans="1:4" ht="12.75">
      <c r="A4" s="128" t="s">
        <v>54</v>
      </c>
      <c r="B4" s="207" t="s">
        <v>288</v>
      </c>
      <c r="C4" s="128"/>
      <c r="D4" s="128"/>
    </row>
    <row r="5" spans="1:4" ht="12.75">
      <c r="A5" s="128" t="s">
        <v>55</v>
      </c>
      <c r="B5" s="208" t="s">
        <v>289</v>
      </c>
      <c r="C5" s="128"/>
      <c r="D5" s="128"/>
    </row>
    <row r="6" spans="1:4" ht="12.75">
      <c r="A6" s="128" t="s">
        <v>182</v>
      </c>
      <c r="B6" s="208" t="s">
        <v>290</v>
      </c>
      <c r="C6" s="129"/>
      <c r="D6" s="128"/>
    </row>
    <row r="7" spans="1:4" ht="12.75">
      <c r="A7" s="128" t="s">
        <v>59</v>
      </c>
      <c r="B7" s="92">
        <v>2015</v>
      </c>
      <c r="C7" s="10" t="s">
        <v>67</v>
      </c>
      <c r="D7" s="9">
        <f>B7+1</f>
        <v>2016</v>
      </c>
    </row>
    <row r="8" spans="1:4" ht="12.75">
      <c r="A8" s="85"/>
      <c r="B8" s="86"/>
      <c r="C8" s="85"/>
      <c r="D8" s="85"/>
    </row>
    <row r="9" spans="1:4" ht="12.75">
      <c r="A9" s="85"/>
      <c r="B9" s="86"/>
      <c r="C9" s="85"/>
      <c r="D9" s="85"/>
    </row>
    <row r="10" spans="1:4" ht="12.75">
      <c r="A10" s="1"/>
      <c r="B10" s="1"/>
      <c r="C10" s="1"/>
      <c r="D10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V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2" width="6.00390625" style="23" customWidth="1"/>
    <col min="23" max="16384" width="9.140625" style="23" customWidth="1"/>
  </cols>
  <sheetData>
    <row r="1" spans="5:20" ht="12.75"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0" ht="12.75">
      <c r="B2" s="246" t="s">
        <v>154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2:20" ht="13.5" thickBot="1"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2" ht="16.5" customHeight="1">
      <c r="A4" s="106"/>
      <c r="B4" s="247" t="s">
        <v>138</v>
      </c>
      <c r="C4" s="248"/>
      <c r="D4" s="249"/>
      <c r="E4" s="250" t="s">
        <v>139</v>
      </c>
      <c r="F4" s="251"/>
      <c r="G4" s="251"/>
      <c r="H4" s="251"/>
      <c r="I4" s="251"/>
      <c r="J4" s="251"/>
      <c r="K4" s="251"/>
      <c r="L4" s="252"/>
      <c r="M4" s="95"/>
      <c r="N4" s="96"/>
      <c r="O4" s="253" t="s">
        <v>140</v>
      </c>
      <c r="P4" s="253"/>
      <c r="Q4" s="253"/>
      <c r="R4" s="253"/>
      <c r="S4" s="253"/>
      <c r="T4" s="253"/>
      <c r="U4" s="253"/>
      <c r="V4" s="254"/>
    </row>
    <row r="5" spans="1:22" ht="38.25" customHeight="1">
      <c r="A5" s="106"/>
      <c r="B5" s="269" t="s">
        <v>141</v>
      </c>
      <c r="C5" s="271" t="s">
        <v>142</v>
      </c>
      <c r="D5" s="273" t="s">
        <v>143</v>
      </c>
      <c r="E5" s="275" t="s">
        <v>144</v>
      </c>
      <c r="F5" s="258"/>
      <c r="G5" s="257" t="s">
        <v>145</v>
      </c>
      <c r="H5" s="258"/>
      <c r="I5" s="257" t="s">
        <v>146</v>
      </c>
      <c r="J5" s="258"/>
      <c r="K5" s="259" t="s">
        <v>147</v>
      </c>
      <c r="L5" s="260"/>
      <c r="M5" s="261" t="s">
        <v>148</v>
      </c>
      <c r="N5" s="262"/>
      <c r="O5" s="266" t="s">
        <v>149</v>
      </c>
      <c r="P5" s="267"/>
      <c r="Q5" s="268" t="s">
        <v>150</v>
      </c>
      <c r="R5" s="266"/>
      <c r="S5" s="268" t="s">
        <v>151</v>
      </c>
      <c r="T5" s="266"/>
      <c r="U5" s="255" t="s">
        <v>147</v>
      </c>
      <c r="V5" s="256"/>
    </row>
    <row r="6" spans="1:22" ht="79.5" customHeight="1" thickBot="1">
      <c r="A6" s="106"/>
      <c r="B6" s="270"/>
      <c r="C6" s="272"/>
      <c r="D6" s="274"/>
      <c r="E6" s="159" t="s">
        <v>138</v>
      </c>
      <c r="F6" s="160" t="s">
        <v>152</v>
      </c>
      <c r="G6" s="160" t="s">
        <v>138</v>
      </c>
      <c r="H6" s="160" t="s">
        <v>152</v>
      </c>
      <c r="I6" s="160" t="s">
        <v>138</v>
      </c>
      <c r="J6" s="160" t="s">
        <v>152</v>
      </c>
      <c r="K6" s="160" t="s">
        <v>138</v>
      </c>
      <c r="L6" s="161" t="s">
        <v>152</v>
      </c>
      <c r="M6" s="98" t="s">
        <v>138</v>
      </c>
      <c r="N6" s="162" t="s">
        <v>152</v>
      </c>
      <c r="O6" s="97" t="s">
        <v>138</v>
      </c>
      <c r="P6" s="98" t="s">
        <v>152</v>
      </c>
      <c r="Q6" s="98" t="s">
        <v>138</v>
      </c>
      <c r="R6" s="98" t="s">
        <v>152</v>
      </c>
      <c r="S6" s="98" t="s">
        <v>138</v>
      </c>
      <c r="T6" s="98" t="s">
        <v>152</v>
      </c>
      <c r="U6" s="98" t="s">
        <v>138</v>
      </c>
      <c r="V6" s="99" t="s">
        <v>152</v>
      </c>
    </row>
    <row r="7" spans="1:22" ht="25.5" customHeight="1" thickBot="1">
      <c r="A7" s="106"/>
      <c r="B7" s="100">
        <f>'страна 171'!C4</f>
        <v>26</v>
      </c>
      <c r="C7" s="101">
        <f>B7-D7</f>
        <v>0</v>
      </c>
      <c r="D7" s="101">
        <f>COUNTIF('оцене ученика'!AB3:AB28,"&gt;0")</f>
        <v>26</v>
      </c>
      <c r="E7" s="100">
        <f>COUNTIF('оцене ученика'!Z3:Z28,"&lt;26")</f>
        <v>1</v>
      </c>
      <c r="F7" s="101">
        <f>SUMIF('оцене ученика'!Z3:Z28,"&lt;26")</f>
        <v>10</v>
      </c>
      <c r="G7" s="101">
        <f>COUNTIF('оцене ученика'!Z3:Z28,F9)-E7</f>
        <v>25</v>
      </c>
      <c r="H7" s="101">
        <f>SUMIF('оцене ученика'!Z3:Z28,F9)-F7</f>
        <v>2593</v>
      </c>
      <c r="I7" s="101">
        <f>COUNTIF('оцене ученика'!Z3:Z28,"&gt;=0")-E7-G7</f>
        <v>0</v>
      </c>
      <c r="J7" s="101">
        <f>SUMIF('оцене ученика'!Z3:Z28,"&gt;0")-F7-H7</f>
        <v>0</v>
      </c>
      <c r="K7" s="101">
        <f>E7+G7+I7</f>
        <v>26</v>
      </c>
      <c r="L7" s="102">
        <f>F7+H7+J7</f>
        <v>2603</v>
      </c>
      <c r="M7" s="163">
        <f>COUNTIF('оцене ученика'!AA3:AA28,"&lt;8")</f>
        <v>19</v>
      </c>
      <c r="N7" s="164">
        <f>SUMIF('оцене ученика'!AA3:AA28,"&lt;8")</f>
        <v>34</v>
      </c>
      <c r="O7" s="100">
        <f>COUNTIF('оцене ученика'!AA3:AA28,"&lt;18")-M7</f>
        <v>7</v>
      </c>
      <c r="P7" s="101">
        <f>SUMIF('оцене ученика'!AA3:AA28,"&lt;18")-N7</f>
        <v>75</v>
      </c>
      <c r="Q7" s="101">
        <f>COUNTIF('оцене ученика'!AA3:AA28,"&lt;25")-M7-O7</f>
        <v>0</v>
      </c>
      <c r="R7" s="101">
        <f>SUMIF('оцене ученика'!AA3:AA28,"&lt;25")-N7-P7</f>
        <v>0</v>
      </c>
      <c r="S7" s="101">
        <f>COUNTIF('оцене ученика'!AA3:AA28,"&gt;24")</f>
        <v>0</v>
      </c>
      <c r="T7" s="165">
        <f>SUMIF('оцене ученика'!AA3:AA28,"&gt;24")</f>
        <v>0</v>
      </c>
      <c r="U7" s="166">
        <f>O7+Q7+S7</f>
        <v>7</v>
      </c>
      <c r="V7" s="164">
        <f>P7+R7+T7</f>
        <v>75</v>
      </c>
    </row>
    <row r="8" spans="5:20" ht="13.5" thickBot="1"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</row>
    <row r="9" spans="1:20" ht="13.5" thickBot="1">
      <c r="A9" s="263" t="s">
        <v>153</v>
      </c>
      <c r="B9" s="264"/>
      <c r="C9" s="264"/>
      <c r="D9" s="264"/>
      <c r="E9" s="265"/>
      <c r="F9" s="127" t="s">
        <v>176</v>
      </c>
      <c r="G9" s="107"/>
      <c r="H9" s="107"/>
      <c r="I9" s="107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</sheetData>
  <sheetProtection/>
  <mergeCells count="17">
    <mergeCell ref="A9:E9"/>
    <mergeCell ref="O5:P5"/>
    <mergeCell ref="Q5:R5"/>
    <mergeCell ref="S5:T5"/>
    <mergeCell ref="B5:B6"/>
    <mergeCell ref="C5:C6"/>
    <mergeCell ref="D5:D6"/>
    <mergeCell ref="E5:F5"/>
    <mergeCell ref="B2:T2"/>
    <mergeCell ref="B4:D4"/>
    <mergeCell ref="E4:L4"/>
    <mergeCell ref="O4:V4"/>
    <mergeCell ref="U5:V5"/>
    <mergeCell ref="G5:H5"/>
    <mergeCell ref="I5:J5"/>
    <mergeCell ref="K5:L5"/>
    <mergeCell ref="M5:N5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V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5.8515625" style="0" customWidth="1"/>
    <col min="3" max="20" width="5.28125" style="0" customWidth="1"/>
    <col min="21" max="21" width="5.00390625" style="0" customWidth="1"/>
  </cols>
  <sheetData>
    <row r="1" spans="1:22" ht="27" customHeight="1" thickBot="1">
      <c r="A1" s="23"/>
      <c r="B1" s="23"/>
      <c r="C1" s="23"/>
      <c r="D1" s="23"/>
      <c r="E1" s="23"/>
      <c r="F1" s="117" t="s">
        <v>155</v>
      </c>
      <c r="G1" s="23"/>
      <c r="H1" s="23"/>
      <c r="I1" s="24"/>
      <c r="J1" s="23"/>
      <c r="K1" s="24"/>
      <c r="L1" s="24"/>
      <c r="M1" s="24"/>
      <c r="N1" s="24"/>
      <c r="O1" s="23"/>
      <c r="P1" s="23"/>
      <c r="Q1" s="23"/>
      <c r="R1" s="23"/>
      <c r="S1" s="23"/>
      <c r="T1" s="23"/>
      <c r="U1" s="23"/>
      <c r="V1" s="23"/>
    </row>
    <row r="2" spans="1:22" ht="134.25" customHeight="1" thickBot="1" thickTop="1">
      <c r="A2" s="304" t="s">
        <v>21</v>
      </c>
      <c r="B2" s="305"/>
      <c r="C2" s="25" t="str">
        <f>'оцене ученика'!D2</f>
        <v>Српски језик</v>
      </c>
      <c r="D2" s="26">
        <f>'оцене ученика'!E2</f>
        <v>0</v>
      </c>
      <c r="E2" s="26" t="str">
        <f>'оцене ученика'!F2</f>
        <v>Енглески</v>
      </c>
      <c r="F2" s="26" t="str">
        <f>'оцене ученика'!G2</f>
        <v>Ликовна култура</v>
      </c>
      <c r="G2" s="26" t="str">
        <f>'оцене ученика'!H2</f>
        <v>Музичка култура</v>
      </c>
      <c r="H2" s="27" t="str">
        <f>'оцене ученика'!I2</f>
        <v>Историја</v>
      </c>
      <c r="I2" s="28" t="str">
        <f>'оцене ученика'!J2</f>
        <v>Географија</v>
      </c>
      <c r="J2" s="27" t="str">
        <f>'оцене ученика'!K2</f>
        <v>Физика</v>
      </c>
      <c r="K2" s="28" t="str">
        <f>'оцене ученика'!L2</f>
        <v>Математика</v>
      </c>
      <c r="L2" s="29" t="str">
        <f>'оцене ученика'!M2</f>
        <v>Биологија</v>
      </c>
      <c r="M2" s="29" t="str">
        <f>'оцене ученика'!N2</f>
        <v>Хемија</v>
      </c>
      <c r="N2" s="29" t="str">
        <f>'оцене ученика'!O2</f>
        <v>Техничко и информатичко образовање</v>
      </c>
      <c r="O2" s="26" t="str">
        <f>'оцене ученика'!P2</f>
        <v>Физичко васпитање</v>
      </c>
      <c r="P2" s="26" t="str">
        <f>'оцене ученика'!Q2</f>
        <v>Француски језик</v>
      </c>
      <c r="Q2" s="26" t="str">
        <f>'оцене ученика'!R2</f>
        <v>Одбојка</v>
      </c>
      <c r="R2" s="26" t="str">
        <f>'оцене ученика'!S2</f>
        <v>Информатика и рачунарство</v>
      </c>
      <c r="S2" s="26">
        <f>'оцене ученика'!T2</f>
        <v>0</v>
      </c>
      <c r="T2" s="26">
        <f>'оцене ученика'!U2</f>
        <v>0</v>
      </c>
      <c r="U2" s="114">
        <f>'оцене ученика'!V2</f>
        <v>0</v>
      </c>
      <c r="V2" s="116" t="s">
        <v>38</v>
      </c>
    </row>
    <row r="3" spans="1:22" s="3" customFormat="1" ht="13.5" thickTop="1">
      <c r="A3" s="30" t="s">
        <v>11</v>
      </c>
      <c r="B3" s="31">
        <v>5</v>
      </c>
      <c r="C3" s="167">
        <f>COUNTIF('оцене ученика'!D$3:D$28,$B3)</f>
        <v>2</v>
      </c>
      <c r="D3" s="168">
        <f>COUNTIF('оцене ученика'!E$3:E$28,$B3)</f>
        <v>0</v>
      </c>
      <c r="E3" s="168">
        <f>COUNTIF('оцене ученика'!F$3:F$28,$B3)</f>
        <v>6</v>
      </c>
      <c r="F3" s="168">
        <f>COUNTIF('оцене ученика'!G$3:G$28,$B3)</f>
        <v>9</v>
      </c>
      <c r="G3" s="168">
        <f>COUNTIF('оцене ученика'!H$3:H$28,$B3)</f>
        <v>18</v>
      </c>
      <c r="H3" s="168">
        <f>COUNTIF('оцене ученика'!I$3:I$28,$B3)</f>
        <v>6</v>
      </c>
      <c r="I3" s="168">
        <f>COUNTIF('оцене ученика'!J$3:J$28,$B3)</f>
        <v>6</v>
      </c>
      <c r="J3" s="168">
        <f>COUNTIF('оцене ученика'!K$3:K$28,$B3)</f>
        <v>2</v>
      </c>
      <c r="K3" s="168">
        <f>COUNTIF('оцене ученика'!L$3:L$28,$B3)</f>
        <v>2</v>
      </c>
      <c r="L3" s="168">
        <f>COUNTIF('оцене ученика'!M$3:M$28,$B3)</f>
        <v>5</v>
      </c>
      <c r="M3" s="168">
        <f>COUNTIF('оцене ученика'!N$3:N$28,$B3)</f>
        <v>3</v>
      </c>
      <c r="N3" s="168">
        <f>COUNTIF('оцене ученика'!O$3:O$28,$B3)</f>
        <v>19</v>
      </c>
      <c r="O3" s="168">
        <f>COUNTIF('оцене ученика'!P$3:P$28,$B3)</f>
        <v>23</v>
      </c>
      <c r="P3" s="168">
        <f>COUNTIF('оцене ученика'!Q$3:Q$28,$B3)</f>
        <v>5</v>
      </c>
      <c r="Q3" s="168">
        <f>COUNTIF('оцене ученика'!R$3:R$28,$B3)</f>
        <v>23</v>
      </c>
      <c r="R3" s="168">
        <f>COUNTIF('оцене ученика'!S$3:S$28,$B3)</f>
        <v>8</v>
      </c>
      <c r="S3" s="168">
        <f>COUNTIF('оцене ученика'!T$3:T$28,$B3)</f>
        <v>0</v>
      </c>
      <c r="T3" s="168">
        <f>COUNTIF('оцене ученика'!U$3:U$28,$B3)</f>
        <v>0</v>
      </c>
      <c r="U3" s="169">
        <f>COUNTIF('оцене ученика'!V$3:V$28,$B3)</f>
        <v>0</v>
      </c>
      <c r="V3" s="170">
        <f>SUM(C3:Q3)</f>
        <v>129</v>
      </c>
    </row>
    <row r="4" spans="1:22" s="3" customFormat="1" ht="12.75">
      <c r="A4" s="33" t="s">
        <v>12</v>
      </c>
      <c r="B4" s="34">
        <v>4</v>
      </c>
      <c r="C4" s="171">
        <f>COUNTIF('оцене ученика'!D$3:D$28,$B4)</f>
        <v>8</v>
      </c>
      <c r="D4" s="120">
        <f>COUNTIF('оцене ученика'!E$3:E$28,$B4)</f>
        <v>0</v>
      </c>
      <c r="E4" s="120">
        <f>COUNTIF('оцене ученика'!F$3:F$28,$B4)</f>
        <v>1</v>
      </c>
      <c r="F4" s="120">
        <f>COUNTIF('оцене ученика'!G$3:G$28,$B4)</f>
        <v>5</v>
      </c>
      <c r="G4" s="120">
        <f>COUNTIF('оцене ученика'!H$3:H$28,$B4)</f>
        <v>2</v>
      </c>
      <c r="H4" s="120">
        <f>COUNTIF('оцене ученика'!I$3:I$28,$B4)</f>
        <v>4</v>
      </c>
      <c r="I4" s="120">
        <f>COUNTIF('оцене ученика'!J$3:J$28,$B4)</f>
        <v>2</v>
      </c>
      <c r="J4" s="120">
        <f>COUNTIF('оцене ученика'!K$3:K$28,$B4)</f>
        <v>3</v>
      </c>
      <c r="K4" s="120">
        <f>COUNTIF('оцене ученика'!L$3:L$28,$B4)</f>
        <v>0</v>
      </c>
      <c r="L4" s="120">
        <f>COUNTIF('оцене ученика'!M$3:M$28,$B4)</f>
        <v>9</v>
      </c>
      <c r="M4" s="120">
        <f>COUNTIF('оцене ученика'!N$3:N$28,$B4)</f>
        <v>1</v>
      </c>
      <c r="N4" s="120">
        <f>COUNTIF('оцене ученика'!O$3:O$28,$B4)</f>
        <v>2</v>
      </c>
      <c r="O4" s="120">
        <f>COUNTIF('оцене ученика'!P$3:P$28,$B4)</f>
        <v>3</v>
      </c>
      <c r="P4" s="120">
        <f>COUNTIF('оцене ученика'!Q$3:Q$28,$B4)</f>
        <v>7</v>
      </c>
      <c r="Q4" s="120">
        <f>COUNTIF('оцене ученика'!R$3:R$28,$B4)</f>
        <v>3</v>
      </c>
      <c r="R4" s="120">
        <f>COUNTIF('оцене ученика'!S$3:S$28,$B4)</f>
        <v>3</v>
      </c>
      <c r="S4" s="120">
        <f>COUNTIF('оцене ученика'!T$3:T$28,$B4)</f>
        <v>0</v>
      </c>
      <c r="T4" s="120">
        <f>COUNTIF('оцене ученика'!U$3:U$28,$B4)</f>
        <v>0</v>
      </c>
      <c r="U4" s="172">
        <f>COUNTIF('оцене ученика'!V$3:V$28,$B4)</f>
        <v>0</v>
      </c>
      <c r="V4" s="170">
        <f aca="true" t="shared" si="0" ref="V4:V10">SUM(C4:Q4)</f>
        <v>50</v>
      </c>
    </row>
    <row r="5" spans="1:22" s="3" customFormat="1" ht="12.75">
      <c r="A5" s="35" t="s">
        <v>10</v>
      </c>
      <c r="B5" s="34">
        <v>3</v>
      </c>
      <c r="C5" s="171">
        <f>COUNTIF('оцене ученика'!D$3:D$28,$B5)</f>
        <v>8</v>
      </c>
      <c r="D5" s="120">
        <f>COUNTIF('оцене ученика'!E$3:E$28,$B5)</f>
        <v>0</v>
      </c>
      <c r="E5" s="120">
        <f>COUNTIF('оцене ученика'!F$3:F$28,$B5)</f>
        <v>6</v>
      </c>
      <c r="F5" s="120">
        <f>COUNTIF('оцене ученика'!G$3:G$28,$B5)</f>
        <v>7</v>
      </c>
      <c r="G5" s="120">
        <f>COUNTIF('оцене ученика'!H$3:H$28,$B5)</f>
        <v>3</v>
      </c>
      <c r="H5" s="120">
        <f>COUNTIF('оцене ученика'!I$3:I$28,$B5)</f>
        <v>8</v>
      </c>
      <c r="I5" s="120">
        <f>COUNTIF('оцене ученика'!J$3:J$28,$B5)</f>
        <v>12</v>
      </c>
      <c r="J5" s="120">
        <f>COUNTIF('оцене ученика'!K$3:K$28,$B5)</f>
        <v>6</v>
      </c>
      <c r="K5" s="120">
        <f>COUNTIF('оцене ученика'!L$3:L$28,$B5)</f>
        <v>5</v>
      </c>
      <c r="L5" s="120">
        <f>COUNTIF('оцене ученика'!M$3:M$28,$B5)</f>
        <v>6</v>
      </c>
      <c r="M5" s="120">
        <f>COUNTIF('оцене ученика'!N$3:N$28,$B5)</f>
        <v>8</v>
      </c>
      <c r="N5" s="120">
        <f>COUNTIF('оцене ученика'!O$3:O$28,$B5)</f>
        <v>1</v>
      </c>
      <c r="O5" s="120">
        <f>COUNTIF('оцене ученика'!P$3:P$28,$B5)</f>
        <v>0</v>
      </c>
      <c r="P5" s="120">
        <f>COUNTIF('оцене ученика'!Q$3:Q$28,$B5)</f>
        <v>6</v>
      </c>
      <c r="Q5" s="120">
        <f>COUNTIF('оцене ученика'!R$3:R$28,$B5)</f>
        <v>0</v>
      </c>
      <c r="R5" s="120">
        <f>COUNTIF('оцене ученика'!S$3:S$28,$B5)</f>
        <v>15</v>
      </c>
      <c r="S5" s="120">
        <f>COUNTIF('оцене ученика'!T$3:T$28,$B5)</f>
        <v>0</v>
      </c>
      <c r="T5" s="120">
        <f>COUNTIF('оцене ученика'!U$3:U$28,$B5)</f>
        <v>0</v>
      </c>
      <c r="U5" s="172">
        <f>COUNTIF('оцене ученика'!V$3:V$28,$B5)</f>
        <v>0</v>
      </c>
      <c r="V5" s="170">
        <f t="shared" si="0"/>
        <v>76</v>
      </c>
    </row>
    <row r="6" spans="1:22" s="3" customFormat="1" ht="13.5" thickBot="1">
      <c r="A6" s="36" t="s">
        <v>13</v>
      </c>
      <c r="B6" s="37">
        <v>2</v>
      </c>
      <c r="C6" s="171">
        <f>COUNTIF('оцене ученика'!D$3:D$28,$B6)</f>
        <v>8</v>
      </c>
      <c r="D6" s="120">
        <f>COUNTIF('оцене ученика'!E$3:E$28,$B6)</f>
        <v>0</v>
      </c>
      <c r="E6" s="173">
        <f>COUNTIF('оцене ученика'!F$3:F$28,$B6)</f>
        <v>13</v>
      </c>
      <c r="F6" s="120">
        <f>COUNTIF('оцене ученика'!G$3:G$28,$B6)</f>
        <v>5</v>
      </c>
      <c r="G6" s="120">
        <f>COUNTIF('оцене ученика'!H$3:H$28,$B6)</f>
        <v>3</v>
      </c>
      <c r="H6" s="120">
        <f>COUNTIF('оцене ученика'!I$3:I$28,$B6)</f>
        <v>8</v>
      </c>
      <c r="I6" s="120">
        <f>COUNTIF('оцене ученика'!J$3:J$28,$B6)</f>
        <v>6</v>
      </c>
      <c r="J6" s="120">
        <f>COUNTIF('оцене ученика'!K$3:K$28,$B6)</f>
        <v>15</v>
      </c>
      <c r="K6" s="120">
        <f>COUNTIF('оцене ученика'!L$3:L$28,$B6)</f>
        <v>19</v>
      </c>
      <c r="L6" s="120">
        <f>COUNTIF('оцене ученика'!M$3:M$28,$B6)</f>
        <v>6</v>
      </c>
      <c r="M6" s="120">
        <f>COUNTIF('оцене ученика'!N$3:N$28,$B6)</f>
        <v>14</v>
      </c>
      <c r="N6" s="120">
        <f>COUNTIF('оцене ученика'!O$3:O$28,$B6)</f>
        <v>4</v>
      </c>
      <c r="O6" s="120">
        <f>COUNTIF('оцене ученика'!P$3:P$28,$B6)</f>
        <v>0</v>
      </c>
      <c r="P6" s="120">
        <f>COUNTIF('оцене ученика'!Q$3:Q$28,$B6)</f>
        <v>8</v>
      </c>
      <c r="Q6" s="120">
        <f>COUNTIF('оцене ученика'!R$3:R$28,$B6)</f>
        <v>0</v>
      </c>
      <c r="R6" s="120">
        <f>COUNTIF('оцене ученика'!S$3:S$28,$B6)</f>
        <v>0</v>
      </c>
      <c r="S6" s="120">
        <f>COUNTIF('оцене ученика'!T$3:T$28,$B6)</f>
        <v>0</v>
      </c>
      <c r="T6" s="120">
        <f>COUNTIF('оцене ученика'!U$3:U$28,$B6)</f>
        <v>0</v>
      </c>
      <c r="U6" s="172">
        <f>COUNTIF('оцене ученика'!V$3:V$28,$B6)</f>
        <v>0</v>
      </c>
      <c r="V6" s="174">
        <f t="shared" si="0"/>
        <v>109</v>
      </c>
    </row>
    <row r="7" spans="1:22" s="4" customFormat="1" ht="14.25" thickBot="1" thickTop="1">
      <c r="A7" s="306" t="s">
        <v>34</v>
      </c>
      <c r="B7" s="307"/>
      <c r="C7" s="175">
        <f>SUM(C3:C6)</f>
        <v>26</v>
      </c>
      <c r="D7" s="176">
        <f aca="true" t="shared" si="1" ref="D7:U7">SUM(D3:D6)</f>
        <v>0</v>
      </c>
      <c r="E7" s="177">
        <f t="shared" si="1"/>
        <v>26</v>
      </c>
      <c r="F7" s="176">
        <f t="shared" si="1"/>
        <v>26</v>
      </c>
      <c r="G7" s="176">
        <f t="shared" si="1"/>
        <v>26</v>
      </c>
      <c r="H7" s="176">
        <f t="shared" si="1"/>
        <v>26</v>
      </c>
      <c r="I7" s="176">
        <f t="shared" si="1"/>
        <v>26</v>
      </c>
      <c r="J7" s="176">
        <f t="shared" si="1"/>
        <v>26</v>
      </c>
      <c r="K7" s="176">
        <f t="shared" si="1"/>
        <v>26</v>
      </c>
      <c r="L7" s="176">
        <f t="shared" si="1"/>
        <v>26</v>
      </c>
      <c r="M7" s="176">
        <f t="shared" si="1"/>
        <v>26</v>
      </c>
      <c r="N7" s="176">
        <f t="shared" si="1"/>
        <v>26</v>
      </c>
      <c r="O7" s="176">
        <f t="shared" si="1"/>
        <v>26</v>
      </c>
      <c r="P7" s="176">
        <f t="shared" si="1"/>
        <v>26</v>
      </c>
      <c r="Q7" s="176">
        <f t="shared" si="1"/>
        <v>26</v>
      </c>
      <c r="R7" s="176">
        <f t="shared" si="1"/>
        <v>26</v>
      </c>
      <c r="S7" s="176">
        <f t="shared" si="1"/>
        <v>0</v>
      </c>
      <c r="T7" s="176">
        <f t="shared" si="1"/>
        <v>0</v>
      </c>
      <c r="U7" s="178">
        <f t="shared" si="1"/>
        <v>0</v>
      </c>
      <c r="V7" s="179">
        <f t="shared" si="0"/>
        <v>364</v>
      </c>
    </row>
    <row r="8" spans="1:22" s="4" customFormat="1" ht="13.5" thickTop="1">
      <c r="A8" s="38" t="s">
        <v>14</v>
      </c>
      <c r="B8" s="39">
        <v>1</v>
      </c>
      <c r="C8" s="180">
        <f>COUNTIF('оцене ученика'!D$3:D$28,$B8)</f>
        <v>0</v>
      </c>
      <c r="D8" s="181">
        <f>COUNTIF('оцене ученика'!E$3:E$28,$B8)</f>
        <v>0</v>
      </c>
      <c r="E8" s="181">
        <f>COUNTIF('оцене ученика'!F$3:F$28,$B8)</f>
        <v>0</v>
      </c>
      <c r="F8" s="181">
        <f>COUNTIF('оцене ученика'!G$3:G$28,$B8)</f>
        <v>0</v>
      </c>
      <c r="G8" s="181">
        <f>COUNTIF('оцене ученика'!H$3:H$28,$B8)</f>
        <v>0</v>
      </c>
      <c r="H8" s="181">
        <f>COUNTIF('оцене ученика'!I$3:I$28,$B8)</f>
        <v>0</v>
      </c>
      <c r="I8" s="181">
        <f>COUNTIF('оцене ученика'!J$3:J$28,$B8)</f>
        <v>0</v>
      </c>
      <c r="J8" s="181">
        <f>COUNTIF('оцене ученика'!K$3:K$28,$B8)</f>
        <v>0</v>
      </c>
      <c r="K8" s="181">
        <f>COUNTIF('оцене ученика'!L$3:L$28,$B8)</f>
        <v>0</v>
      </c>
      <c r="L8" s="181">
        <f>COUNTIF('оцене ученика'!M$3:M$28,$B8)</f>
        <v>0</v>
      </c>
      <c r="M8" s="181">
        <f>COUNTIF('оцене ученика'!N$3:N$28,$B8)</f>
        <v>0</v>
      </c>
      <c r="N8" s="181">
        <f>COUNTIF('оцене ученика'!O$3:O$28,$B8)</f>
        <v>0</v>
      </c>
      <c r="O8" s="181">
        <f>COUNTIF('оцене ученика'!P$3:P$28,$B8)</f>
        <v>0</v>
      </c>
      <c r="P8" s="181">
        <f>COUNTIF('оцене ученика'!Q$3:Q$28,$B8)</f>
        <v>0</v>
      </c>
      <c r="Q8" s="181">
        <f>COUNTIF('оцене ученика'!R$3:R$28,$B8)</f>
        <v>0</v>
      </c>
      <c r="R8" s="181">
        <f>COUNTIF('оцене ученика'!S$3:S$28,$B8)</f>
        <v>0</v>
      </c>
      <c r="S8" s="181">
        <f>COUNTIF('оцене ученика'!T$3:T$28,$B8)</f>
        <v>0</v>
      </c>
      <c r="T8" s="181">
        <f>COUNTIF('оцене ученика'!U$3:U$28,$B8)</f>
        <v>0</v>
      </c>
      <c r="U8" s="182">
        <f>COUNTIF('оцене ученика'!V$3:V$28,$B8)</f>
        <v>0</v>
      </c>
      <c r="V8" s="170">
        <f t="shared" si="0"/>
        <v>0</v>
      </c>
    </row>
    <row r="9" spans="1:22" s="4" customFormat="1" ht="13.5" thickBot="1">
      <c r="A9" s="40" t="s">
        <v>15</v>
      </c>
      <c r="B9" s="41">
        <v>0</v>
      </c>
      <c r="C9" s="183">
        <f>COUNTIF('оцене ученика'!D$3:D$28,$B9)</f>
        <v>0</v>
      </c>
      <c r="D9" s="173">
        <f>COUNTIF('оцене ученика'!E$3:E$28,$B9)</f>
        <v>0</v>
      </c>
      <c r="E9" s="173">
        <f>COUNTIF('оцене ученика'!F$3:F$28,$B9)</f>
        <v>0</v>
      </c>
      <c r="F9" s="173">
        <f>COUNTIF('оцене ученика'!G$3:G$28,$B9)</f>
        <v>0</v>
      </c>
      <c r="G9" s="173">
        <f>COUNTIF('оцене ученика'!H$3:H$28,$B9)</f>
        <v>0</v>
      </c>
      <c r="H9" s="173">
        <f>COUNTIF('оцене ученика'!I$3:I$28,$B9)</f>
        <v>0</v>
      </c>
      <c r="I9" s="173">
        <f>COUNTIF('оцене ученика'!J$3:J$28,$B9)</f>
        <v>0</v>
      </c>
      <c r="J9" s="173">
        <f>COUNTIF('оцене ученика'!K$3:K$28,$B9)</f>
        <v>0</v>
      </c>
      <c r="K9" s="173">
        <f>COUNTIF('оцене ученика'!L$3:L$28,$B9)</f>
        <v>0</v>
      </c>
      <c r="L9" s="173">
        <f>COUNTIF('оцене ученика'!M$3:M$28,$B9)</f>
        <v>0</v>
      </c>
      <c r="M9" s="173">
        <f>COUNTIF('оцене ученика'!N$3:N$28,$B9)</f>
        <v>0</v>
      </c>
      <c r="N9" s="173">
        <f>COUNTIF('оцене ученика'!O$3:O$28,$B9)</f>
        <v>0</v>
      </c>
      <c r="O9" s="173">
        <f>COUNTIF('оцене ученика'!P$3:P$28,$B9)</f>
        <v>0</v>
      </c>
      <c r="P9" s="173">
        <f>COUNTIF('оцене ученика'!Q$3:Q$28,$B9)</f>
        <v>0</v>
      </c>
      <c r="Q9" s="173">
        <f>COUNTIF('оцене ученика'!R$3:R$28,$B9)</f>
        <v>0</v>
      </c>
      <c r="R9" s="173">
        <f>COUNTIF('оцене ученика'!S$3:S$28,$B9)</f>
        <v>0</v>
      </c>
      <c r="S9" s="173">
        <f>COUNTIF('оцене ученика'!T$3:T$28,$B9)</f>
        <v>0</v>
      </c>
      <c r="T9" s="173">
        <f>COUNTIF('оцене ученика'!U$3:U$28,$B9)</f>
        <v>0</v>
      </c>
      <c r="U9" s="184">
        <f>COUNTIF('оцене ученика'!V$3:V$28,$B9)</f>
        <v>0</v>
      </c>
      <c r="V9" s="174">
        <f t="shared" si="0"/>
        <v>0</v>
      </c>
    </row>
    <row r="10" spans="1:22" s="4" customFormat="1" ht="14.25" thickBot="1" thickTop="1">
      <c r="A10" s="308" t="s">
        <v>35</v>
      </c>
      <c r="B10" s="309"/>
      <c r="C10" s="185">
        <f>SUM(C7:C9)</f>
        <v>26</v>
      </c>
      <c r="D10" s="186">
        <f aca="true" t="shared" si="2" ref="D10:U10">SUM(D7:D9)</f>
        <v>0</v>
      </c>
      <c r="E10" s="177">
        <f t="shared" si="2"/>
        <v>26</v>
      </c>
      <c r="F10" s="177">
        <f t="shared" si="2"/>
        <v>26</v>
      </c>
      <c r="G10" s="177">
        <f t="shared" si="2"/>
        <v>26</v>
      </c>
      <c r="H10" s="177">
        <f t="shared" si="2"/>
        <v>26</v>
      </c>
      <c r="I10" s="177">
        <f t="shared" si="2"/>
        <v>26</v>
      </c>
      <c r="J10" s="177">
        <f t="shared" si="2"/>
        <v>26</v>
      </c>
      <c r="K10" s="177">
        <f t="shared" si="2"/>
        <v>26</v>
      </c>
      <c r="L10" s="177">
        <f t="shared" si="2"/>
        <v>26</v>
      </c>
      <c r="M10" s="177">
        <f t="shared" si="2"/>
        <v>26</v>
      </c>
      <c r="N10" s="177">
        <f t="shared" si="2"/>
        <v>26</v>
      </c>
      <c r="O10" s="177">
        <f t="shared" si="2"/>
        <v>26</v>
      </c>
      <c r="P10" s="177">
        <f t="shared" si="2"/>
        <v>26</v>
      </c>
      <c r="Q10" s="177">
        <f t="shared" si="2"/>
        <v>26</v>
      </c>
      <c r="R10" s="177">
        <f t="shared" si="2"/>
        <v>26</v>
      </c>
      <c r="S10" s="177">
        <f t="shared" si="2"/>
        <v>0</v>
      </c>
      <c r="T10" s="177">
        <f t="shared" si="2"/>
        <v>0</v>
      </c>
      <c r="U10" s="187">
        <f t="shared" si="2"/>
        <v>0</v>
      </c>
      <c r="V10" s="179">
        <f t="shared" si="0"/>
        <v>364</v>
      </c>
    </row>
    <row r="11" spans="1:22" s="4" customFormat="1" ht="14.25" thickBot="1" thickTop="1">
      <c r="A11" s="306" t="s">
        <v>36</v>
      </c>
      <c r="B11" s="307"/>
      <c r="C11" s="188">
        <f>SUM('оцене ученика'!D3:D28)/SUM(C7:C8)</f>
        <v>3.1538461538461537</v>
      </c>
      <c r="D11" s="189" t="e">
        <f>SUM('оцене ученика'!E3:E28)/SUM(D7:D8)</f>
        <v>#DIV/0!</v>
      </c>
      <c r="E11" s="189">
        <f>SUM('оцене ученика'!F3:F28)/SUM(E7:E8)</f>
        <v>3</v>
      </c>
      <c r="F11" s="189">
        <f>SUM('оцене ученика'!G3:G28)/SUM(F7:F8)</f>
        <v>3.6923076923076925</v>
      </c>
      <c r="G11" s="189">
        <f>SUM('оцене ученика'!H3:H28)/SUM(G7:G8)</f>
        <v>4.346153846153846</v>
      </c>
      <c r="H11" s="189">
        <f>SUM('оцене ученика'!I3:I28)/SUM(H7:H8)</f>
        <v>3.3076923076923075</v>
      </c>
      <c r="I11" s="189">
        <f>SUM('оцене ученика'!J3:J28)/SUM(I7:I8)</f>
        <v>3.3076923076923075</v>
      </c>
      <c r="J11" s="189">
        <f>SUM('оцене ученика'!K3:K28)/SUM(J7:J8)</f>
        <v>2.6923076923076925</v>
      </c>
      <c r="K11" s="189">
        <f>SUM('оцене ученика'!L3:L28)/SUM(K7:K8)</f>
        <v>2.423076923076923</v>
      </c>
      <c r="L11" s="189">
        <f>SUM('оцене ученика'!M3:M28)/SUM(L7:L8)</f>
        <v>3.5</v>
      </c>
      <c r="M11" s="189">
        <f>SUM('оцене ученика'!N3:N28)/SUM(M7:M8)</f>
        <v>2.730769230769231</v>
      </c>
      <c r="N11" s="189">
        <f>SUM('оцене ученика'!O3:O28)/SUM(N7:N8)</f>
        <v>4.384615384615385</v>
      </c>
      <c r="O11" s="189">
        <f>SUM('оцене ученика'!P3:P28)/SUM(O7:O8)</f>
        <v>4.884615384615385</v>
      </c>
      <c r="P11" s="189">
        <f>SUM('оцене ученика'!Q3:Q28)/SUM(P7:P8)</f>
        <v>3.3461538461538463</v>
      </c>
      <c r="Q11" s="189">
        <f>SUM('оцене ученика'!R3:R28)/SUM(Q7:Q8)</f>
        <v>4.884615384615385</v>
      </c>
      <c r="R11" s="189">
        <f>SUM('оцене ученика'!S3:S28)/SUM(R7:R8)</f>
        <v>3.730769230769231</v>
      </c>
      <c r="S11" s="189" t="e">
        <f>SUM('оцене ученика'!T3:T28)/SUM(S7:S8)</f>
        <v>#DIV/0!</v>
      </c>
      <c r="T11" s="189" t="e">
        <f>SUM('оцене ученика'!U3:U28)/SUM(T7:T8)</f>
        <v>#DIV/0!</v>
      </c>
      <c r="U11" s="190" t="e">
        <f>SUM('оцене ученика'!V3:V28)/SUM(U7:U8)</f>
        <v>#DIV/0!</v>
      </c>
      <c r="V11" s="191">
        <f>(V3*B3+V4*B4+V5*B5+V6*B6+V8*B8)/(V7+V8)</f>
        <v>3.5467032967032965</v>
      </c>
    </row>
    <row r="12" spans="1:22" s="3" customFormat="1" ht="13.5" thickTop="1">
      <c r="A12" s="32"/>
      <c r="B12" s="32"/>
      <c r="C12" s="23"/>
      <c r="D12" s="23"/>
      <c r="E12" s="23"/>
      <c r="F12" s="23"/>
      <c r="G12" s="23"/>
      <c r="H12" s="23"/>
      <c r="I12" s="23"/>
      <c r="J12" s="23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5"/>
    </row>
    <row r="13" spans="1:22" s="3" customFormat="1" ht="12.75">
      <c r="A13" s="32"/>
      <c r="B13" s="32"/>
      <c r="C13" s="23"/>
      <c r="D13" s="23"/>
      <c r="E13" s="23"/>
      <c r="F13" s="23"/>
      <c r="G13" s="23"/>
      <c r="H13" s="23"/>
      <c r="I13" s="23"/>
      <c r="J13" s="23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s="3" customFormat="1" ht="12.75">
      <c r="A14" s="32" t="s">
        <v>161</v>
      </c>
      <c r="B14" s="32"/>
      <c r="C14" s="23"/>
      <c r="D14" s="23"/>
      <c r="E14" s="23"/>
      <c r="F14" s="23"/>
      <c r="G14" s="23"/>
      <c r="H14" s="23"/>
      <c r="I14" s="23"/>
      <c r="J14" s="2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3:10" s="3" customFormat="1" ht="13.5" thickBot="1">
      <c r="C15"/>
      <c r="D15"/>
      <c r="E15"/>
      <c r="F15"/>
      <c r="G15"/>
      <c r="H15"/>
      <c r="I15"/>
      <c r="J15"/>
    </row>
    <row r="16" spans="1:10" s="3" customFormat="1" ht="30.75" customHeight="1" thickBot="1">
      <c r="A16" s="310" t="s">
        <v>157</v>
      </c>
      <c r="B16" s="286"/>
      <c r="C16" s="284" t="s">
        <v>160</v>
      </c>
      <c r="D16" s="285"/>
      <c r="E16" s="286"/>
      <c r="F16" s="303" t="s">
        <v>159</v>
      </c>
      <c r="G16" s="285"/>
      <c r="H16" s="286"/>
      <c r="I16"/>
      <c r="J16"/>
    </row>
    <row r="17" spans="1:10" s="3" customFormat="1" ht="15.75" customHeight="1">
      <c r="A17" s="276" t="s">
        <v>158</v>
      </c>
      <c r="B17" s="277"/>
      <c r="C17" s="287" t="s">
        <v>124</v>
      </c>
      <c r="D17" s="288"/>
      <c r="E17" s="277"/>
      <c r="F17" s="294">
        <f>COUNTIF('оцене ученика'!$W$3:$W$28,C17)</f>
        <v>26</v>
      </c>
      <c r="G17" s="295"/>
      <c r="H17" s="296"/>
      <c r="I17"/>
      <c r="J17"/>
    </row>
    <row r="18" spans="1:10" s="3" customFormat="1" ht="15.75" customHeight="1">
      <c r="A18" s="278"/>
      <c r="B18" s="279"/>
      <c r="C18" s="289" t="s">
        <v>125</v>
      </c>
      <c r="D18" s="290"/>
      <c r="E18" s="279"/>
      <c r="F18" s="294">
        <f>COUNTIF('оцене ученика'!$W$3:$W$28,C18)</f>
        <v>0</v>
      </c>
      <c r="G18" s="295"/>
      <c r="H18" s="296"/>
      <c r="I18"/>
      <c r="J18"/>
    </row>
    <row r="19" spans="1:10" s="3" customFormat="1" ht="15.75" customHeight="1" thickBot="1">
      <c r="A19" s="280"/>
      <c r="B19" s="281"/>
      <c r="C19" s="282" t="s">
        <v>126</v>
      </c>
      <c r="D19" s="283"/>
      <c r="E19" s="281"/>
      <c r="F19" s="297">
        <f>COUNTIF('оцене ученика'!$W$3:$W$28,C19)</f>
        <v>0</v>
      </c>
      <c r="G19" s="298"/>
      <c r="H19" s="299"/>
      <c r="I19"/>
      <c r="J19"/>
    </row>
    <row r="20" spans="1:10" s="3" customFormat="1" ht="15" customHeight="1">
      <c r="A20" s="276" t="s">
        <v>156</v>
      </c>
      <c r="B20" s="277"/>
      <c r="C20" s="287" t="s">
        <v>124</v>
      </c>
      <c r="D20" s="288"/>
      <c r="E20" s="277"/>
      <c r="F20" s="300">
        <f>COUNTIF('оцене ученика'!X3:X28,C20)</f>
        <v>0</v>
      </c>
      <c r="G20" s="301"/>
      <c r="H20" s="302"/>
      <c r="I20"/>
      <c r="J20"/>
    </row>
    <row r="21" spans="1:10" s="3" customFormat="1" ht="15" customHeight="1">
      <c r="A21" s="278"/>
      <c r="B21" s="279"/>
      <c r="C21" s="289" t="s">
        <v>125</v>
      </c>
      <c r="D21" s="290"/>
      <c r="E21" s="279"/>
      <c r="F21" s="294">
        <f>COUNTIF('оцене ученика'!X3:X28,C21)</f>
        <v>0</v>
      </c>
      <c r="G21" s="295"/>
      <c r="H21" s="296"/>
      <c r="I21"/>
      <c r="J21"/>
    </row>
    <row r="22" spans="1:10" s="3" customFormat="1" ht="15" customHeight="1" thickBot="1">
      <c r="A22" s="280"/>
      <c r="B22" s="281"/>
      <c r="C22" s="282" t="s">
        <v>126</v>
      </c>
      <c r="D22" s="283"/>
      <c r="E22" s="281"/>
      <c r="F22" s="291">
        <f>COUNTIF('оцене ученика'!X3:X28,C22)</f>
        <v>0</v>
      </c>
      <c r="G22" s="292"/>
      <c r="H22" s="293"/>
      <c r="I22"/>
      <c r="J22"/>
    </row>
    <row r="23" spans="2:10" s="3" customFormat="1" ht="12.75">
      <c r="B23" s="118"/>
      <c r="C23"/>
      <c r="D23"/>
      <c r="E23"/>
      <c r="F23"/>
      <c r="G23"/>
      <c r="H23"/>
      <c r="I23"/>
      <c r="J23"/>
    </row>
    <row r="25" ht="12.75">
      <c r="D25" s="3"/>
    </row>
    <row r="26" ht="12.75">
      <c r="D26" s="3"/>
    </row>
    <row r="27" ht="12.75">
      <c r="D27" s="3"/>
    </row>
  </sheetData>
  <sheetProtection/>
  <mergeCells count="21">
    <mergeCell ref="A2:B2"/>
    <mergeCell ref="A7:B7"/>
    <mergeCell ref="A11:B11"/>
    <mergeCell ref="A10:B10"/>
    <mergeCell ref="A16:B16"/>
    <mergeCell ref="C17:E17"/>
    <mergeCell ref="F22:H22"/>
    <mergeCell ref="F18:H18"/>
    <mergeCell ref="F19:H19"/>
    <mergeCell ref="F20:H20"/>
    <mergeCell ref="F21:H21"/>
    <mergeCell ref="F16:H16"/>
    <mergeCell ref="F17:H17"/>
    <mergeCell ref="A20:B22"/>
    <mergeCell ref="C22:E22"/>
    <mergeCell ref="C19:E19"/>
    <mergeCell ref="C16:E16"/>
    <mergeCell ref="C20:E20"/>
    <mergeCell ref="C21:E21"/>
    <mergeCell ref="A17:B19"/>
    <mergeCell ref="C18:E18"/>
  </mergeCells>
  <printOptions/>
  <pageMargins left="0.75" right="0.75" top="1" bottom="1" header="0.5" footer="0.5"/>
  <pageSetup horizontalDpi="600" verticalDpi="600" orientation="landscape" paperSize="9" r:id="rId1"/>
  <ignoredErrors>
    <ignoredError sqref="C7:U7" formula="1"/>
    <ignoredError sqref="C11:U1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1:M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6.00390625" style="0" customWidth="1"/>
    <col min="3" max="3" width="10.28125" style="0" customWidth="1"/>
    <col min="4" max="4" width="13.57421875" style="0" customWidth="1"/>
    <col min="6" max="6" width="17.00390625" style="0" customWidth="1"/>
    <col min="7" max="7" width="2.7109375" style="0" customWidth="1"/>
    <col min="11" max="11" width="10.421875" style="0" customWidth="1"/>
  </cols>
  <sheetData>
    <row r="1" spans="2:13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27" customHeight="1" thickBot="1">
      <c r="B2" s="311" t="s">
        <v>162</v>
      </c>
      <c r="C2" s="311"/>
      <c r="D2" s="311"/>
      <c r="E2" s="23"/>
      <c r="F2" s="23" t="s">
        <v>50</v>
      </c>
      <c r="G2" s="23"/>
      <c r="H2" s="23"/>
      <c r="I2" s="23"/>
      <c r="J2" s="23"/>
      <c r="K2" s="23"/>
      <c r="L2" s="23"/>
      <c r="M2" s="23"/>
    </row>
    <row r="3" spans="2:13" ht="14.25" thickBot="1" thickTop="1">
      <c r="B3" s="42" t="s">
        <v>40</v>
      </c>
      <c r="C3" s="43" t="s">
        <v>16</v>
      </c>
      <c r="D3" s="44" t="s">
        <v>17</v>
      </c>
      <c r="E3" s="23"/>
      <c r="F3" s="45" t="s">
        <v>22</v>
      </c>
      <c r="G3" s="46"/>
      <c r="H3" s="47" t="s">
        <v>16</v>
      </c>
      <c r="I3" s="314" t="s">
        <v>48</v>
      </c>
      <c r="J3" s="315"/>
      <c r="K3" s="316"/>
      <c r="L3" s="23"/>
      <c r="M3" s="23"/>
    </row>
    <row r="4" spans="2:13" ht="14.25" thickBot="1" thickTop="1">
      <c r="B4" s="48" t="s">
        <v>35</v>
      </c>
      <c r="C4" s="49">
        <f>C9+C13+C14</f>
        <v>26</v>
      </c>
      <c r="D4" s="50"/>
      <c r="E4" s="23"/>
      <c r="F4" s="51" t="s">
        <v>23</v>
      </c>
      <c r="G4" s="52">
        <v>5</v>
      </c>
      <c r="H4" s="195">
        <f>COUNTIF('оцене ученика'!$Y$3:Y$28,G4)</f>
        <v>26</v>
      </c>
      <c r="I4" s="317"/>
      <c r="J4" s="318"/>
      <c r="K4" s="319"/>
      <c r="L4" s="23"/>
      <c r="M4" s="23"/>
    </row>
    <row r="5" spans="2:13" ht="13.5" thickTop="1">
      <c r="B5" s="54" t="s">
        <v>11</v>
      </c>
      <c r="C5" s="192">
        <f>COUNTIF('оцене ученика'!$AF$3:$AF$28,B5)</f>
        <v>5</v>
      </c>
      <c r="D5" s="197">
        <f>C5*100/COUNT('оцене ученика'!$AE$3:$AE$28)</f>
        <v>19.23076923076923</v>
      </c>
      <c r="E5" s="23"/>
      <c r="F5" s="55" t="s">
        <v>24</v>
      </c>
      <c r="G5" s="56">
        <v>4</v>
      </c>
      <c r="H5" s="196">
        <f>COUNTIF('оцене ученика'!$Y$3:Y$28,G5)</f>
        <v>0</v>
      </c>
      <c r="I5" s="320" t="s">
        <v>44</v>
      </c>
      <c r="J5" s="321"/>
      <c r="K5" s="322"/>
      <c r="L5" s="23"/>
      <c r="M5" s="23"/>
    </row>
    <row r="6" spans="2:13" ht="12.75">
      <c r="B6" s="57" t="s">
        <v>12</v>
      </c>
      <c r="C6" s="84">
        <f>COUNTIF('оцене ученика'!$AF$3:$AF$28,B6)</f>
        <v>12</v>
      </c>
      <c r="D6" s="198">
        <f>C6*100/COUNT('оцене ученика'!$AE$3:$AE$28)</f>
        <v>46.15384615384615</v>
      </c>
      <c r="E6" s="23"/>
      <c r="F6" s="55" t="s">
        <v>25</v>
      </c>
      <c r="G6" s="56">
        <v>3</v>
      </c>
      <c r="H6" s="196">
        <f>COUNTIF('оцене ученика'!$Y$3:Y$28,G6)</f>
        <v>0</v>
      </c>
      <c r="I6" s="320" t="s">
        <v>45</v>
      </c>
      <c r="J6" s="321"/>
      <c r="K6" s="322"/>
      <c r="L6" s="23"/>
      <c r="M6" s="23"/>
    </row>
    <row r="7" spans="2:13" ht="12.75">
      <c r="B7" s="57" t="s">
        <v>10</v>
      </c>
      <c r="C7" s="84">
        <f>COUNTIF('оцене ученика'!$AF$3:$AF$28,B7)</f>
        <v>8</v>
      </c>
      <c r="D7" s="198">
        <f>C7*100/COUNT('оцене ученика'!$AE$3:$AE$28)</f>
        <v>30.76923076923077</v>
      </c>
      <c r="E7" s="23"/>
      <c r="F7" s="55" t="s">
        <v>26</v>
      </c>
      <c r="G7" s="56">
        <v>2</v>
      </c>
      <c r="H7" s="196">
        <f>COUNTIF('оцене ученика'!$Y$3:Y$28,G7)</f>
        <v>0</v>
      </c>
      <c r="I7" s="320" t="s">
        <v>46</v>
      </c>
      <c r="J7" s="321"/>
      <c r="K7" s="322"/>
      <c r="L7" s="23"/>
      <c r="M7" s="23"/>
    </row>
    <row r="8" spans="2:13" ht="13.5" thickBot="1">
      <c r="B8" s="57" t="s">
        <v>13</v>
      </c>
      <c r="C8" s="84">
        <f>COUNTIF('оцене ученика'!$AF$3:$AF$28,B8)</f>
        <v>1</v>
      </c>
      <c r="D8" s="198">
        <f>C8*100/COUNT('оцене ученика'!$AE$3:$AE$28)</f>
        <v>3.8461538461538463</v>
      </c>
      <c r="E8" s="23"/>
      <c r="F8" s="58" t="s">
        <v>27</v>
      </c>
      <c r="G8" s="59">
        <v>1</v>
      </c>
      <c r="H8" s="196">
        <f>COUNTIF('оцене ученика'!$Y$3:Y$28,G8)</f>
        <v>0</v>
      </c>
      <c r="I8" s="323" t="s">
        <v>47</v>
      </c>
      <c r="J8" s="324"/>
      <c r="K8" s="325"/>
      <c r="L8" s="23"/>
      <c r="M8" s="23"/>
    </row>
    <row r="9" spans="2:13" ht="14.25" thickBot="1" thickTop="1">
      <c r="B9" s="61" t="s">
        <v>42</v>
      </c>
      <c r="C9" s="62">
        <f>SUM(C5:C8)</f>
        <v>26</v>
      </c>
      <c r="D9" s="63">
        <f>SUM(D5:D8)</f>
        <v>100</v>
      </c>
      <c r="E9" s="23"/>
      <c r="F9" s="312"/>
      <c r="G9" s="313"/>
      <c r="H9" s="64">
        <f>SUM(H5:H8)</f>
        <v>0</v>
      </c>
      <c r="I9" s="326" t="s">
        <v>49</v>
      </c>
      <c r="J9" s="327"/>
      <c r="K9" s="328"/>
      <c r="L9" s="23"/>
      <c r="M9" s="23"/>
    </row>
    <row r="10" spans="2:13" ht="13.5" thickTop="1">
      <c r="B10" s="65" t="s">
        <v>28</v>
      </c>
      <c r="C10" s="193">
        <f>COUNTIF('оцене ученика'!$AH$3:$AH$28,1)</f>
        <v>0</v>
      </c>
      <c r="D10" s="197">
        <f>C10*100/COUNT('оцене ученика'!$AE$3:$AE$28)</f>
        <v>0</v>
      </c>
      <c r="E10" s="23"/>
      <c r="F10" s="60"/>
      <c r="G10" s="60"/>
      <c r="H10" s="53"/>
      <c r="I10" s="66"/>
      <c r="J10" s="23"/>
      <c r="K10" s="23"/>
      <c r="L10" s="23"/>
      <c r="M10" s="23"/>
    </row>
    <row r="11" spans="2:13" ht="12.75">
      <c r="B11" s="67" t="s">
        <v>29</v>
      </c>
      <c r="C11" s="194">
        <f>COUNTIF('оцене ученика'!$AH$3:$AH$28,2)</f>
        <v>0</v>
      </c>
      <c r="D11" s="199">
        <f>C11*100/COUNT('оцене ученика'!$AE$3:$AE$28)</f>
        <v>0</v>
      </c>
      <c r="E11" s="68"/>
      <c r="F11" s="66"/>
      <c r="G11" s="66"/>
      <c r="H11" s="66"/>
      <c r="I11" s="23"/>
      <c r="J11" s="23"/>
      <c r="K11" s="23"/>
      <c r="L11" s="23"/>
      <c r="M11" s="23"/>
    </row>
    <row r="12" spans="2:13" ht="12.75" customHeight="1" thickBot="1">
      <c r="B12" s="69" t="s">
        <v>33</v>
      </c>
      <c r="C12" s="194">
        <f>COUNTIF('оцене ученика'!$AH$3:$AH$28,"&gt;2")</f>
        <v>0</v>
      </c>
      <c r="D12" s="200">
        <f>C12*100/COUNT('оцене ученика'!$AE$3:$AE$28)</f>
        <v>0</v>
      </c>
      <c r="E12" s="23"/>
      <c r="F12" s="23"/>
      <c r="G12" s="23"/>
      <c r="H12" s="23"/>
      <c r="I12" s="23"/>
      <c r="J12" s="23"/>
      <c r="K12" s="23"/>
      <c r="L12" s="23"/>
      <c r="M12" s="23"/>
    </row>
    <row r="13" spans="2:13" ht="12.75" customHeight="1" thickTop="1">
      <c r="B13" s="70" t="s">
        <v>43</v>
      </c>
      <c r="C13" s="62">
        <f>SUM(C10:C12)</f>
        <v>0</v>
      </c>
      <c r="D13" s="71">
        <f>SUM(D10:D12)</f>
        <v>0</v>
      </c>
      <c r="E13" s="23"/>
      <c r="F13" s="23"/>
      <c r="G13" s="23"/>
      <c r="H13" s="23"/>
      <c r="I13" s="23"/>
      <c r="J13" s="23"/>
      <c r="K13" s="23"/>
      <c r="L13" s="23"/>
      <c r="M13" s="23"/>
    </row>
    <row r="14" spans="2:13" ht="13.5" thickBot="1">
      <c r="B14" s="72" t="s">
        <v>41</v>
      </c>
      <c r="C14" s="73">
        <f>COUNTIF('оцене ученика'!$AD$3:$AD$28,"&gt;0")</f>
        <v>0</v>
      </c>
      <c r="D14" s="74">
        <f>C14*100/COUNT('оцене ученика'!$AE$3:$AE$28)</f>
        <v>0</v>
      </c>
      <c r="E14" s="23"/>
      <c r="F14" s="23"/>
      <c r="G14" s="23"/>
      <c r="H14" s="23"/>
      <c r="I14" s="23"/>
      <c r="J14" s="23"/>
      <c r="K14" s="23"/>
      <c r="L14" s="23"/>
      <c r="M14" s="23"/>
    </row>
    <row r="15" spans="2:13" ht="14.25" thickBot="1" thickTop="1">
      <c r="B15" s="53"/>
      <c r="C15" s="23"/>
      <c r="D15" s="75"/>
      <c r="E15" s="66"/>
      <c r="F15" s="23"/>
      <c r="G15" s="23"/>
      <c r="H15" s="23"/>
      <c r="I15" s="23"/>
      <c r="J15" s="23"/>
      <c r="K15" s="23"/>
      <c r="L15" s="23"/>
      <c r="M15" s="23"/>
    </row>
    <row r="16" spans="2:13" ht="13.5" thickTop="1">
      <c r="B16" s="76" t="s">
        <v>30</v>
      </c>
      <c r="C16" s="192">
        <f>COUNTIF('оцене ученика'!AD3:AD28,1)</f>
        <v>0</v>
      </c>
      <c r="D16" s="201">
        <f>C16*100/COUNT('оцене ученика'!$AE$3:$AE$28)</f>
        <v>0</v>
      </c>
      <c r="E16" s="23"/>
      <c r="F16" s="23"/>
      <c r="G16" s="23"/>
      <c r="H16" s="23"/>
      <c r="I16" s="23"/>
      <c r="J16" s="23"/>
      <c r="K16" s="23"/>
      <c r="L16" s="23"/>
      <c r="M16" s="23"/>
    </row>
    <row r="17" spans="2:13" ht="12.75">
      <c r="B17" s="77" t="s">
        <v>31</v>
      </c>
      <c r="C17" s="84">
        <f>COUNTIF('оцене ученика'!AD3:AD28,2)</f>
        <v>0</v>
      </c>
      <c r="D17" s="202">
        <f>C17*100/COUNT('оцене ученика'!$AE$3:$AE$28)</f>
        <v>0</v>
      </c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3.5" thickBot="1">
      <c r="B18" s="78" t="s">
        <v>32</v>
      </c>
      <c r="C18" s="203">
        <f>COUNTIF('оцене ученика'!AD3:AD28,"&gt;2")</f>
        <v>0</v>
      </c>
      <c r="D18" s="204">
        <f>C18*100/COUNT('оцене ученика'!$AE$3:$AE$28)</f>
        <v>0</v>
      </c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13.5" thickTop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13.5" thickBo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4.25" thickBot="1" thickTop="1">
      <c r="B21" s="42" t="s">
        <v>18</v>
      </c>
      <c r="C21" s="43" t="s">
        <v>16</v>
      </c>
      <c r="D21" s="79" t="s">
        <v>20</v>
      </c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13.5" thickTop="1">
      <c r="B22" s="54" t="s">
        <v>5</v>
      </c>
      <c r="C22" s="192">
        <f>'оцене ученика'!Z29</f>
        <v>2603</v>
      </c>
      <c r="D22" s="197">
        <f>C22/COUNT('оцене ученика'!$AE$3:$AE$28)</f>
        <v>100.11538461538461</v>
      </c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3.5" thickBot="1">
      <c r="B23" s="80" t="s">
        <v>6</v>
      </c>
      <c r="C23" s="203">
        <f>'оцене ученика'!AA29</f>
        <v>109</v>
      </c>
      <c r="D23" s="205">
        <f>C23/COUNT('оцене ученика'!$AE$3:$AE$28)</f>
        <v>4.1923076923076925</v>
      </c>
      <c r="E23" s="23"/>
      <c r="F23" s="23"/>
      <c r="G23" s="23"/>
      <c r="H23" s="23"/>
      <c r="I23" s="23"/>
      <c r="J23" s="23"/>
      <c r="K23" s="23"/>
      <c r="L23" s="23"/>
      <c r="M23" s="23"/>
    </row>
    <row r="24" spans="2:13" ht="14.25" thickBot="1" thickTop="1">
      <c r="B24" s="81" t="s">
        <v>19</v>
      </c>
      <c r="C24" s="82">
        <f>SUM(C22:C23)</f>
        <v>2712</v>
      </c>
      <c r="D24" s="83">
        <f>C24/COUNT('оцене ученика'!$AE$3:$AE$28)</f>
        <v>104.3076923076923</v>
      </c>
      <c r="E24" s="23"/>
      <c r="F24" s="23"/>
      <c r="G24" s="23"/>
      <c r="H24" s="23"/>
      <c r="I24" s="23"/>
      <c r="J24" s="23"/>
      <c r="K24" s="23"/>
      <c r="L24" s="23"/>
      <c r="M24" s="23"/>
    </row>
    <row r="25" spans="2:13" ht="13.5" thickTop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2:13" ht="12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2:13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3" ht="12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3" ht="12.7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</sheetData>
  <sheetProtection/>
  <mergeCells count="9">
    <mergeCell ref="B2:D2"/>
    <mergeCell ref="F9:G9"/>
    <mergeCell ref="I3:K3"/>
    <mergeCell ref="I4:K4"/>
    <mergeCell ref="I5:K5"/>
    <mergeCell ref="I6:K6"/>
    <mergeCell ref="I7:K7"/>
    <mergeCell ref="I8:K8"/>
    <mergeCell ref="I9:K9"/>
  </mergeCells>
  <printOptions/>
  <pageMargins left="0.25" right="0.25" top="0.5" bottom="0.5" header="0.5" footer="0.5"/>
  <pageSetup horizontalDpi="600" verticalDpi="600" orientation="landscape" paperSize="9" r:id="rId1"/>
  <ignoredErrors>
    <ignoredError sqref="D14 D5:D8 D10:D12 D16:D18 D22:D24" evalError="1"/>
    <ignoredError sqref="C9" formula="1"/>
    <ignoredError sqref="D9 D13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"Djura Jaksic"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Gojkov</dc:creator>
  <cp:keywords/>
  <dc:description/>
  <cp:lastModifiedBy>Milan</cp:lastModifiedBy>
  <cp:lastPrinted>2008-11-24T19:24:01Z</cp:lastPrinted>
  <dcterms:created xsi:type="dcterms:W3CDTF">2006-01-07T12:28:18Z</dcterms:created>
  <dcterms:modified xsi:type="dcterms:W3CDTF">2016-06-15T07:17:00Z</dcterms:modified>
  <cp:category/>
  <cp:version/>
  <cp:contentType/>
  <cp:contentStatus/>
</cp:coreProperties>
</file>